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72"/>
  </bookViews>
  <sheets>
    <sheet name="Всего-дор" sheetId="4" r:id="rId1"/>
    <sheet name="Лист1" sheetId="5" r:id="rId2"/>
  </sheets>
  <definedNames>
    <definedName name="_xlnm._FilterDatabase" localSheetId="0" hidden="1">'Всего-дор'!$A$20:$AG$20</definedName>
    <definedName name="_xlnm.Print_Titles" localSheetId="0">'Всего-дор'!$20:$20</definedName>
    <definedName name="_xlnm.Print_Area" localSheetId="0">'Всего-дор'!$A$1:$AB$257</definedName>
  </definedNames>
  <calcPr calcId="162913"/>
</workbook>
</file>

<file path=xl/calcChain.xml><?xml version="1.0" encoding="utf-8"?>
<calcChain xmlns="http://schemas.openxmlformats.org/spreadsheetml/2006/main">
  <c r="V144" i="4" l="1"/>
  <c r="S151" i="4" l="1"/>
  <c r="S250" i="4" l="1"/>
  <c r="U144" i="4" l="1"/>
  <c r="U143" i="4" s="1"/>
  <c r="S43" i="4" l="1"/>
  <c r="T43" i="4"/>
  <c r="U209" i="4"/>
  <c r="U189" i="4"/>
  <c r="U181" i="4"/>
  <c r="U171" i="4"/>
  <c r="T250" i="4"/>
  <c r="U250" i="4"/>
  <c r="T144" i="4" l="1"/>
  <c r="S144" i="4"/>
  <c r="R54" i="4"/>
  <c r="R53" i="4"/>
  <c r="R52" i="4"/>
  <c r="AB151" i="4" l="1"/>
  <c r="AA151" i="4"/>
  <c r="Z151" i="4"/>
  <c r="Y151" i="4"/>
  <c r="X151" i="4"/>
  <c r="W151" i="4"/>
  <c r="V151" i="4"/>
  <c r="U151" i="4"/>
  <c r="T151" i="4"/>
  <c r="S116" i="4"/>
  <c r="T116" i="4"/>
  <c r="U116" i="4"/>
  <c r="V116" i="4"/>
  <c r="W116" i="4"/>
  <c r="X116" i="4"/>
  <c r="Y116" i="4"/>
  <c r="Z116" i="4"/>
  <c r="AA116" i="4"/>
  <c r="AB116" i="4"/>
  <c r="S117" i="4"/>
  <c r="T117" i="4"/>
  <c r="U117" i="4"/>
  <c r="V117" i="4"/>
  <c r="W117" i="4"/>
  <c r="X117" i="4"/>
  <c r="Y117" i="4"/>
  <c r="Z117" i="4"/>
  <c r="AA117" i="4"/>
  <c r="AB117" i="4"/>
  <c r="R117" i="4"/>
  <c r="R116" i="4"/>
  <c r="AB135" i="4"/>
  <c r="AA135" i="4"/>
  <c r="Z135" i="4"/>
  <c r="Y135" i="4"/>
  <c r="X135" i="4"/>
  <c r="W135" i="4"/>
  <c r="V135" i="4"/>
  <c r="U135" i="4"/>
  <c r="T135" i="4"/>
  <c r="S135" i="4"/>
  <c r="AB130" i="4"/>
  <c r="AA130" i="4"/>
  <c r="Z130" i="4"/>
  <c r="Y130" i="4"/>
  <c r="X130" i="4"/>
  <c r="W130" i="4"/>
  <c r="V130" i="4"/>
  <c r="U130" i="4"/>
  <c r="T130" i="4"/>
  <c r="S130" i="4"/>
  <c r="S125" i="4" l="1"/>
  <c r="T125" i="4"/>
  <c r="U125" i="4"/>
  <c r="V125" i="4"/>
  <c r="W125" i="4"/>
  <c r="X125" i="4"/>
  <c r="Y125" i="4"/>
  <c r="Z125" i="4"/>
  <c r="AA125" i="4"/>
  <c r="AB125" i="4"/>
  <c r="S120" i="4"/>
  <c r="T120" i="4"/>
  <c r="U120" i="4"/>
  <c r="V120" i="4"/>
  <c r="W120" i="4"/>
  <c r="W115" i="4" s="1"/>
  <c r="X120" i="4"/>
  <c r="Y120" i="4"/>
  <c r="Z120" i="4"/>
  <c r="AA120" i="4"/>
  <c r="AB120" i="4"/>
  <c r="R120" i="4"/>
  <c r="R115" i="4" s="1"/>
  <c r="V115" i="4" l="1"/>
  <c r="Z115" i="4"/>
  <c r="U115" i="4"/>
  <c r="AA115" i="4"/>
  <c r="Y115" i="4"/>
  <c r="X115" i="4"/>
  <c r="AB144" i="4"/>
  <c r="AB143" i="4" s="1"/>
  <c r="AA144" i="4"/>
  <c r="AA143" i="4" s="1"/>
  <c r="Z144" i="4"/>
  <c r="Z143" i="4" s="1"/>
  <c r="Y144" i="4"/>
  <c r="Y143" i="4" s="1"/>
  <c r="X144" i="4"/>
  <c r="X143" i="4" s="1"/>
  <c r="W144" i="4"/>
  <c r="W143" i="4" s="1"/>
  <c r="V143" i="4"/>
  <c r="T143" i="4"/>
  <c r="S143" i="4"/>
  <c r="R143" i="4"/>
  <c r="AB119" i="4" l="1"/>
  <c r="AB112" i="4" s="1"/>
  <c r="AA119" i="4"/>
  <c r="AA112" i="4" s="1"/>
  <c r="Z119" i="4"/>
  <c r="Z112" i="4" s="1"/>
  <c r="Y119" i="4"/>
  <c r="Y112" i="4" s="1"/>
  <c r="X119" i="4"/>
  <c r="X112" i="4" s="1"/>
  <c r="W119" i="4"/>
  <c r="W112" i="4" s="1"/>
  <c r="V119" i="4"/>
  <c r="V112" i="4" s="1"/>
  <c r="U119" i="4"/>
  <c r="U112" i="4" s="1"/>
  <c r="T119" i="4"/>
  <c r="T112" i="4" s="1"/>
  <c r="S119" i="4"/>
  <c r="S112" i="4" s="1"/>
  <c r="R119" i="4"/>
  <c r="R112" i="4" s="1"/>
  <c r="AB118" i="4"/>
  <c r="AA118" i="4"/>
  <c r="Z118" i="4"/>
  <c r="Y118" i="4"/>
  <c r="X118" i="4"/>
  <c r="W118" i="4"/>
  <c r="W113" i="4" s="1"/>
  <c r="W114" i="4" s="1"/>
  <c r="V118" i="4"/>
  <c r="V113" i="4" s="1"/>
  <c r="V114" i="4" s="1"/>
  <c r="U118" i="4"/>
  <c r="U113" i="4" s="1"/>
  <c r="U114" i="4" s="1"/>
  <c r="T118" i="4"/>
  <c r="T113" i="4" s="1"/>
  <c r="T114" i="4" s="1"/>
  <c r="S118" i="4"/>
  <c r="S113" i="4" s="1"/>
  <c r="S114" i="4" s="1"/>
  <c r="R118" i="4"/>
  <c r="R113" i="4" s="1"/>
  <c r="R114" i="4" s="1"/>
  <c r="AB115" i="4"/>
  <c r="AB111" i="4" s="1"/>
  <c r="AB110" i="4" s="1"/>
  <c r="AA111" i="4"/>
  <c r="AA110" i="4" s="1"/>
  <c r="Z111" i="4"/>
  <c r="Z110" i="4" s="1"/>
  <c r="Y111" i="4"/>
  <c r="Y110" i="4" s="1"/>
  <c r="X111" i="4"/>
  <c r="X110" i="4" s="1"/>
  <c r="W111" i="4"/>
  <c r="W110" i="4" s="1"/>
  <c r="V111" i="4"/>
  <c r="V110" i="4" s="1"/>
  <c r="U111" i="4"/>
  <c r="U110" i="4" s="1"/>
  <c r="T115" i="4"/>
  <c r="T111" i="4" s="1"/>
  <c r="T110" i="4" s="1"/>
  <c r="S115" i="4"/>
  <c r="S111" i="4" s="1"/>
  <c r="S110" i="4" s="1"/>
  <c r="U43" i="4"/>
  <c r="V43" i="4"/>
  <c r="W43" i="4"/>
  <c r="X43" i="4"/>
  <c r="Y43" i="4"/>
  <c r="Z43" i="4"/>
  <c r="AA43" i="4"/>
  <c r="AB43" i="4"/>
  <c r="R43" i="4"/>
  <c r="S52" i="4"/>
  <c r="T52" i="4"/>
  <c r="U52" i="4"/>
  <c r="V52" i="4"/>
  <c r="W52" i="4"/>
  <c r="X52" i="4"/>
  <c r="Y52" i="4"/>
  <c r="Z52" i="4"/>
  <c r="AA52" i="4"/>
  <c r="AB52" i="4"/>
  <c r="S53" i="4"/>
  <c r="T53" i="4"/>
  <c r="U53" i="4"/>
  <c r="V53" i="4"/>
  <c r="W53" i="4"/>
  <c r="X53" i="4"/>
  <c r="Y53" i="4"/>
  <c r="Z53" i="4"/>
  <c r="AA53" i="4"/>
  <c r="AB53" i="4"/>
  <c r="S54" i="4"/>
  <c r="T54" i="4"/>
  <c r="U54" i="4"/>
  <c r="V54" i="4"/>
  <c r="W54" i="4"/>
  <c r="X54" i="4"/>
  <c r="Y54" i="4"/>
  <c r="Z54" i="4"/>
  <c r="AA54" i="4"/>
  <c r="AB54" i="4"/>
  <c r="R74" i="4"/>
  <c r="R68" i="4"/>
  <c r="R63" i="4"/>
  <c r="R57" i="4"/>
  <c r="R111" i="4" l="1"/>
  <c r="R110" i="4" s="1"/>
  <c r="AA51" i="4"/>
  <c r="S51" i="4"/>
  <c r="Z51" i="4"/>
  <c r="Y51" i="4"/>
  <c r="X51" i="4"/>
  <c r="W51" i="4"/>
  <c r="V51" i="4"/>
  <c r="U51" i="4"/>
  <c r="AB51" i="4"/>
  <c r="T51" i="4"/>
  <c r="W164" i="4"/>
  <c r="X164" i="4"/>
  <c r="Y164" i="4"/>
  <c r="Z164" i="4"/>
  <c r="AA164" i="4"/>
  <c r="AB164" i="4"/>
  <c r="T164" i="4"/>
  <c r="U164" i="4"/>
  <c r="V164" i="4"/>
  <c r="S164" i="4"/>
  <c r="R164" i="4"/>
  <c r="R151" i="4"/>
  <c r="S172" i="4"/>
  <c r="T172" i="4"/>
  <c r="U172" i="4"/>
  <c r="V172" i="4"/>
  <c r="W172" i="4"/>
  <c r="X172" i="4"/>
  <c r="Y172" i="4"/>
  <c r="Z172" i="4"/>
  <c r="AA172" i="4"/>
  <c r="AB172" i="4"/>
  <c r="S189" i="4"/>
  <c r="T189" i="4"/>
  <c r="V189" i="4"/>
  <c r="W189" i="4"/>
  <c r="X189" i="4"/>
  <c r="Y189" i="4"/>
  <c r="Z189" i="4"/>
  <c r="AA189" i="4"/>
  <c r="AB189" i="4"/>
  <c r="S192" i="4"/>
  <c r="T192" i="4"/>
  <c r="U192" i="4"/>
  <c r="V192" i="4"/>
  <c r="W192" i="4"/>
  <c r="X192" i="4"/>
  <c r="Y192" i="4"/>
  <c r="Z192" i="4"/>
  <c r="AA192" i="4"/>
  <c r="AB192" i="4"/>
  <c r="R192" i="4"/>
  <c r="R172" i="4"/>
  <c r="S29" i="4" l="1"/>
  <c r="T29" i="4"/>
  <c r="U29" i="4"/>
  <c r="V29" i="4"/>
  <c r="W29" i="4"/>
  <c r="X29" i="4"/>
  <c r="Y29" i="4"/>
  <c r="Z29" i="4"/>
  <c r="AA29" i="4"/>
  <c r="AB29" i="4"/>
  <c r="R30" i="4"/>
  <c r="R29" i="4" s="1"/>
  <c r="S56" i="4" l="1"/>
  <c r="T56" i="4"/>
  <c r="U56" i="4"/>
  <c r="V56" i="4"/>
  <c r="W56" i="4"/>
  <c r="X56" i="4"/>
  <c r="Y56" i="4"/>
  <c r="Z56" i="4"/>
  <c r="AA56" i="4"/>
  <c r="AB56" i="4"/>
  <c r="R56" i="4"/>
  <c r="R50" i="4" s="1"/>
  <c r="X27" i="4" l="1"/>
  <c r="Y27" i="4"/>
  <c r="Z27" i="4"/>
  <c r="AA27" i="4"/>
  <c r="AB27" i="4"/>
  <c r="V250" i="4" l="1"/>
  <c r="W250" i="4"/>
  <c r="X250" i="4"/>
  <c r="Y250" i="4"/>
  <c r="Z250" i="4"/>
  <c r="AA250" i="4"/>
  <c r="AB250" i="4"/>
  <c r="R250" i="4"/>
  <c r="X235" i="4"/>
  <c r="Y235" i="4"/>
  <c r="Z235" i="4"/>
  <c r="AA235" i="4"/>
  <c r="AB235" i="4"/>
  <c r="X236" i="4"/>
  <c r="X234" i="4" s="1"/>
  <c r="Y236" i="4"/>
  <c r="Y234" i="4" s="1"/>
  <c r="Z236" i="4"/>
  <c r="Z234" i="4" s="1"/>
  <c r="AA236" i="4"/>
  <c r="AA234" i="4" s="1"/>
  <c r="AB236" i="4"/>
  <c r="AB234" i="4" s="1"/>
  <c r="X237" i="4"/>
  <c r="Y237" i="4"/>
  <c r="Z237" i="4"/>
  <c r="AA237" i="4"/>
  <c r="AB237" i="4"/>
  <c r="X251" i="4"/>
  <c r="Y251" i="4"/>
  <c r="Z251" i="4"/>
  <c r="AA251" i="4"/>
  <c r="AB251" i="4"/>
  <c r="X90" i="4"/>
  <c r="Y90" i="4"/>
  <c r="Z90" i="4"/>
  <c r="AA90" i="4"/>
  <c r="AB90" i="4"/>
  <c r="X91" i="4"/>
  <c r="X84" i="4" s="1"/>
  <c r="Y91" i="4"/>
  <c r="Y84" i="4" s="1"/>
  <c r="Z91" i="4"/>
  <c r="Z84" i="4" s="1"/>
  <c r="AA91" i="4"/>
  <c r="AA84" i="4" s="1"/>
  <c r="AB91" i="4"/>
  <c r="AB84" i="4" s="1"/>
  <c r="X87" i="4"/>
  <c r="X83" i="4" s="1"/>
  <c r="Y87" i="4"/>
  <c r="Y83" i="4" s="1"/>
  <c r="Z87" i="4"/>
  <c r="Z83" i="4" s="1"/>
  <c r="AA87" i="4"/>
  <c r="AA83" i="4" s="1"/>
  <c r="AB87" i="4"/>
  <c r="AB83" i="4" s="1"/>
  <c r="R103" i="4"/>
  <c r="R100" i="4"/>
  <c r="R97" i="4"/>
  <c r="R92" i="4"/>
  <c r="X190" i="4"/>
  <c r="Y190" i="4"/>
  <c r="Z190" i="4"/>
  <c r="AA190" i="4"/>
  <c r="AB190" i="4"/>
  <c r="X191" i="4"/>
  <c r="Y191" i="4"/>
  <c r="Z191" i="4"/>
  <c r="AA191" i="4"/>
  <c r="AB191" i="4"/>
  <c r="X209" i="4"/>
  <c r="Y209" i="4"/>
  <c r="Z209" i="4"/>
  <c r="AA209" i="4"/>
  <c r="AB209" i="4"/>
  <c r="X210" i="4"/>
  <c r="Y210" i="4"/>
  <c r="Z210" i="4"/>
  <c r="AA210" i="4"/>
  <c r="AB210" i="4"/>
  <c r="X219" i="4"/>
  <c r="Y219" i="4"/>
  <c r="Z219" i="4"/>
  <c r="AA219" i="4"/>
  <c r="AB219" i="4"/>
  <c r="X220" i="4"/>
  <c r="Y220" i="4"/>
  <c r="Z220" i="4"/>
  <c r="AA220" i="4"/>
  <c r="AB220" i="4"/>
  <c r="X171" i="4"/>
  <c r="Y171" i="4"/>
  <c r="Z171" i="4"/>
  <c r="AA171" i="4"/>
  <c r="AB171" i="4"/>
  <c r="X181" i="4"/>
  <c r="Y181" i="4"/>
  <c r="Z181" i="4"/>
  <c r="AA181" i="4"/>
  <c r="AB181" i="4"/>
  <c r="X182" i="4"/>
  <c r="Y182" i="4"/>
  <c r="Z182" i="4"/>
  <c r="AA182" i="4"/>
  <c r="AB182" i="4"/>
  <c r="AA150" i="4" l="1"/>
  <c r="AA149" i="4" s="1"/>
  <c r="Z150" i="4"/>
  <c r="Z149" i="4" s="1"/>
  <c r="Y150" i="4"/>
  <c r="Y149" i="4" s="1"/>
  <c r="AB150" i="4"/>
  <c r="AB149" i="4" s="1"/>
  <c r="X150" i="4"/>
  <c r="X149" i="4" s="1"/>
  <c r="Y233" i="4"/>
  <c r="Z233" i="4"/>
  <c r="AA233" i="4"/>
  <c r="AB233" i="4"/>
  <c r="X233" i="4"/>
  <c r="U42" i="4"/>
  <c r="V42" i="4"/>
  <c r="W42" i="4"/>
  <c r="X42" i="4"/>
  <c r="Y42" i="4"/>
  <c r="Z42" i="4"/>
  <c r="AA42" i="4"/>
  <c r="AB42" i="4"/>
  <c r="R42" i="4"/>
  <c r="S23" i="4" s="1"/>
  <c r="U41" i="4"/>
  <c r="U40" i="4" s="1"/>
  <c r="V41" i="4"/>
  <c r="V40" i="4" s="1"/>
  <c r="W41" i="4"/>
  <c r="W40" i="4" s="1"/>
  <c r="X41" i="4"/>
  <c r="X40" i="4" s="1"/>
  <c r="Y41" i="4"/>
  <c r="Y40" i="4" s="1"/>
  <c r="Z41" i="4"/>
  <c r="Z40" i="4" s="1"/>
  <c r="AA41" i="4"/>
  <c r="AA40" i="4" s="1"/>
  <c r="AB41" i="4"/>
  <c r="AB40" i="4" s="1"/>
  <c r="AA50" i="4"/>
  <c r="AB50" i="4"/>
  <c r="S49" i="4"/>
  <c r="S48" i="4" s="1"/>
  <c r="T49" i="4"/>
  <c r="T48" i="4" s="1"/>
  <c r="U49" i="4"/>
  <c r="U48" i="4" s="1"/>
  <c r="V49" i="4"/>
  <c r="V48" i="4" s="1"/>
  <c r="W49" i="4"/>
  <c r="W48" i="4" s="1"/>
  <c r="X49" i="4"/>
  <c r="X48" i="4" s="1"/>
  <c r="Y49" i="4"/>
  <c r="Y48" i="4" s="1"/>
  <c r="Z49" i="4"/>
  <c r="Z48" i="4" s="1"/>
  <c r="AA49" i="4"/>
  <c r="AA48" i="4" s="1"/>
  <c r="X55" i="4"/>
  <c r="Y55" i="4"/>
  <c r="Z55" i="4"/>
  <c r="AA55" i="4"/>
  <c r="AB55" i="4"/>
  <c r="S55" i="4"/>
  <c r="T55" i="4"/>
  <c r="U55" i="4"/>
  <c r="V55" i="4"/>
  <c r="W55" i="4"/>
  <c r="R55" i="4"/>
  <c r="S27" i="4"/>
  <c r="T27" i="4"/>
  <c r="U27" i="4"/>
  <c r="V27" i="4"/>
  <c r="W27" i="4"/>
  <c r="T41" i="4"/>
  <c r="T40" i="4" s="1"/>
  <c r="S41" i="4"/>
  <c r="S40" i="4" s="1"/>
  <c r="R41" i="4"/>
  <c r="R40" i="4" s="1"/>
  <c r="R27" i="4"/>
  <c r="Z23" i="4" l="1"/>
  <c r="Y23" i="4"/>
  <c r="W23" i="4"/>
  <c r="V23" i="4"/>
  <c r="U23" i="4"/>
  <c r="T23" i="4"/>
  <c r="X23" i="4"/>
  <c r="AB23" i="4"/>
  <c r="AA23" i="4"/>
  <c r="X50" i="4"/>
  <c r="Z50" i="4"/>
  <c r="Y50" i="4"/>
  <c r="Z26" i="4"/>
  <c r="Z25" i="4" s="1"/>
  <c r="X26" i="4"/>
  <c r="X25" i="4" s="1"/>
  <c r="W26" i="4"/>
  <c r="W25" i="4" s="1"/>
  <c r="Y26" i="4"/>
  <c r="Y25" i="4" s="1"/>
  <c r="V26" i="4"/>
  <c r="V25" i="4" s="1"/>
  <c r="U26" i="4"/>
  <c r="U25" i="4" s="1"/>
  <c r="AB26" i="4"/>
  <c r="T26" i="4"/>
  <c r="T25" i="4" s="1"/>
  <c r="AA26" i="4"/>
  <c r="AA25" i="4" s="1"/>
  <c r="S26" i="4"/>
  <c r="S25" i="4" s="1"/>
  <c r="R26" i="4"/>
  <c r="AB49" i="4"/>
  <c r="AA21" i="4" l="1"/>
  <c r="X21" i="4"/>
  <c r="Z21" i="4"/>
  <c r="Y21" i="4"/>
  <c r="AB48" i="4"/>
  <c r="AB25" i="4" s="1"/>
  <c r="AB21" i="4" s="1"/>
  <c r="R51" i="4"/>
  <c r="W251" i="4"/>
  <c r="V251" i="4"/>
  <c r="U251" i="4"/>
  <c r="T251" i="4"/>
  <c r="S251" i="4"/>
  <c r="R251" i="4"/>
  <c r="W237" i="4"/>
  <c r="V237" i="4"/>
  <c r="U237" i="4"/>
  <c r="T237" i="4"/>
  <c r="S237" i="4"/>
  <c r="R237" i="4"/>
  <c r="W236" i="4"/>
  <c r="W234" i="4" s="1"/>
  <c r="V236" i="4"/>
  <c r="V234" i="4" s="1"/>
  <c r="U236" i="4"/>
  <c r="U234" i="4" s="1"/>
  <c r="T236" i="4"/>
  <c r="T234" i="4" s="1"/>
  <c r="S236" i="4"/>
  <c r="S234" i="4" s="1"/>
  <c r="R236" i="4"/>
  <c r="R234" i="4" s="1"/>
  <c r="W235" i="4"/>
  <c r="W233" i="4" s="1"/>
  <c r="V235" i="4"/>
  <c r="V233" i="4" s="1"/>
  <c r="U235" i="4"/>
  <c r="U233" i="4" s="1"/>
  <c r="T235" i="4"/>
  <c r="T233" i="4" s="1"/>
  <c r="S235" i="4"/>
  <c r="S233" i="4" s="1"/>
  <c r="R235" i="4"/>
  <c r="R233" i="4" s="1"/>
  <c r="W232" i="4"/>
  <c r="V232" i="4"/>
  <c r="U232" i="4"/>
  <c r="T232" i="4"/>
  <c r="S232" i="4"/>
  <c r="R232" i="4"/>
  <c r="W91" i="4"/>
  <c r="W84" i="4" s="1"/>
  <c r="V91" i="4"/>
  <c r="V84" i="4" s="1"/>
  <c r="U91" i="4"/>
  <c r="U84" i="4" s="1"/>
  <c r="T91" i="4"/>
  <c r="T84" i="4" s="1"/>
  <c r="S91" i="4"/>
  <c r="S84" i="4" s="1"/>
  <c r="R91" i="4"/>
  <c r="R84" i="4" s="1"/>
  <c r="W90" i="4"/>
  <c r="V90" i="4"/>
  <c r="U90" i="4"/>
  <c r="T90" i="4"/>
  <c r="S90" i="4"/>
  <c r="R90" i="4"/>
  <c r="R225" i="4"/>
  <c r="R219" i="4" s="1"/>
  <c r="W220" i="4"/>
  <c r="V220" i="4"/>
  <c r="U220" i="4"/>
  <c r="T220" i="4"/>
  <c r="S220" i="4"/>
  <c r="R220" i="4"/>
  <c r="W219" i="4"/>
  <c r="V219" i="4"/>
  <c r="U219" i="4"/>
  <c r="T219" i="4"/>
  <c r="S219" i="4"/>
  <c r="R152" i="4"/>
  <c r="R217" i="4"/>
  <c r="R215" i="4"/>
  <c r="R211" i="4"/>
  <c r="W210" i="4"/>
  <c r="V210" i="4"/>
  <c r="U210" i="4"/>
  <c r="T210" i="4"/>
  <c r="S210" i="4"/>
  <c r="R210" i="4"/>
  <c r="W209" i="4"/>
  <c r="V209" i="4"/>
  <c r="T209" i="4"/>
  <c r="S209" i="4"/>
  <c r="W191" i="4"/>
  <c r="V191" i="4"/>
  <c r="U191" i="4"/>
  <c r="T191" i="4"/>
  <c r="S191" i="4"/>
  <c r="R191" i="4"/>
  <c r="W190" i="4"/>
  <c r="V190" i="4"/>
  <c r="U190" i="4"/>
  <c r="T190" i="4"/>
  <c r="S190" i="4"/>
  <c r="R190" i="4"/>
  <c r="W182" i="4"/>
  <c r="V182" i="4"/>
  <c r="U182" i="4"/>
  <c r="T182" i="4"/>
  <c r="S182" i="4"/>
  <c r="R182" i="4"/>
  <c r="W181" i="4"/>
  <c r="V181" i="4"/>
  <c r="T181" i="4"/>
  <c r="S181" i="4"/>
  <c r="R177" i="4"/>
  <c r="R171" i="4" s="1"/>
  <c r="W171" i="4"/>
  <c r="V171" i="4"/>
  <c r="T171" i="4"/>
  <c r="S171" i="4"/>
  <c r="S150" i="4" l="1"/>
  <c r="S149" i="4" s="1"/>
  <c r="S21" i="4" s="1"/>
  <c r="T150" i="4"/>
  <c r="T149" i="4" s="1"/>
  <c r="T21" i="4" s="1"/>
  <c r="U150" i="4"/>
  <c r="U149" i="4" s="1"/>
  <c r="V150" i="4"/>
  <c r="V149" i="4" s="1"/>
  <c r="W150" i="4"/>
  <c r="W149" i="4" s="1"/>
  <c r="R189" i="4"/>
  <c r="R24" i="4"/>
  <c r="U85" i="4"/>
  <c r="U86" i="4" s="1"/>
  <c r="R209" i="4"/>
  <c r="R85" i="4"/>
  <c r="R86" i="4" s="1"/>
  <c r="R87" i="4"/>
  <c r="R83" i="4" s="1"/>
  <c r="T87" i="4"/>
  <c r="T83" i="4" s="1"/>
  <c r="V87" i="4"/>
  <c r="V83" i="4" s="1"/>
  <c r="S85" i="4"/>
  <c r="S86" i="4" s="1"/>
  <c r="W85" i="4"/>
  <c r="W86" i="4" s="1"/>
  <c r="T85" i="4"/>
  <c r="T86" i="4" s="1"/>
  <c r="S87" i="4"/>
  <c r="S83" i="4" s="1"/>
  <c r="U87" i="4"/>
  <c r="U83" i="4" s="1"/>
  <c r="W87" i="4"/>
  <c r="W83" i="4" s="1"/>
  <c r="R181" i="4"/>
  <c r="V85" i="4"/>
  <c r="V86" i="4" s="1"/>
  <c r="R150" i="4" l="1"/>
  <c r="R149" i="4" s="1"/>
  <c r="W21" i="4"/>
  <c r="U21" i="4"/>
  <c r="V21" i="4"/>
  <c r="S50" i="4"/>
  <c r="W50" i="4"/>
  <c r="T50" i="4"/>
  <c r="U50" i="4"/>
  <c r="V50" i="4"/>
  <c r="R49" i="4"/>
  <c r="R48" i="4" s="1"/>
  <c r="R25" i="4" s="1"/>
  <c r="R21" i="4" l="1"/>
  <c r="AB24" i="4"/>
  <c r="V24" i="4"/>
  <c r="AA24" i="4"/>
  <c r="T24" i="4"/>
  <c r="Z24" i="4"/>
  <c r="U24" i="4"/>
  <c r="W24" i="4"/>
  <c r="S24" i="4"/>
  <c r="Y24" i="4"/>
  <c r="X24" i="4"/>
</calcChain>
</file>

<file path=xl/sharedStrings.xml><?xml version="1.0" encoding="utf-8"?>
<sst xmlns="http://schemas.openxmlformats.org/spreadsheetml/2006/main" count="1015" uniqueCount="277">
  <si>
    <t>Муниципальная программа, всего</t>
  </si>
  <si>
    <t>тысяч кв. м</t>
  </si>
  <si>
    <t>Приложение 1 
к постановлению администрации города Твери
от «_____» _________________  2018 №  _________</t>
  </si>
  <si>
    <t>Характеристика  муниципальной программы города Твери</t>
  </si>
  <si>
    <t>Ответственный исполнитель муниципальной программы города Твери - Департамент дорожного хозяйства, благоустройства и транспорта администрации города Твери</t>
  </si>
  <si>
    <t>Принятые обозначения и сокращения:</t>
  </si>
  <si>
    <t>Направление</t>
  </si>
  <si>
    <t>Тип струк-турного элемента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</si>
  <si>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</si>
  <si>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</si>
  <si>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Дополнительный аналитический код</t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</si>
  <si>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</si>
  <si>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</si>
  <si>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</si>
  <si>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>Код АИП</t>
  </si>
  <si>
    <t xml:space="preserve">Код бюджетной классификации 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</si>
  <si>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</si>
  <si>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Финансовый год, предшествующий году начала реализации государственной программы, 
2025 год</t>
  </si>
  <si>
    <t>Годы реализации муниципальной программы</t>
  </si>
  <si>
    <t>2. Цель – цель муниципальной программы</t>
  </si>
  <si>
    <t>3. Направление – направление муниципальной программы</t>
  </si>
  <si>
    <t>4. Задача – задача муниципального проекта, комплекса процессных мероприятий</t>
  </si>
  <si>
    <t>5. Мероприятие (результат) – мероприятие муниципального проекта, комплекса процессных мероприятий</t>
  </si>
  <si>
    <t xml:space="preserve">«Формирование современной городской среды» </t>
  </si>
  <si>
    <t>тыс. руб.</t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</si>
  <si>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</si>
  <si>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t>да - 1
нет - 0</t>
  </si>
  <si>
    <t>штук</t>
  </si>
  <si>
    <t>куб. м</t>
  </si>
  <si>
    <r>
      <rPr>
        <b/>
        <sz val="12"/>
        <rFont val="Times New Roman"/>
        <family val="1"/>
        <charset val="204"/>
      </rPr>
      <t xml:space="preserve">Цель </t>
    </r>
    <r>
      <rPr>
        <sz val="12"/>
        <rFont val="Times New Roman"/>
        <family val="1"/>
        <charset val="204"/>
      </rPr>
      <t>«Повышение комфортности городской среды на территории города Твери»</t>
    </r>
  </si>
  <si>
    <t>6. Параметр – Параметр цели муниципальной программы, Параметр задачи муниципального проекта, Параметр задачи комплекса процессных мероприятий</t>
  </si>
  <si>
    <t>7. Параметр меропрития  (результата) – Параметр мероприятия структурного элемента муниципальной программы</t>
  </si>
  <si>
    <t xml:space="preserve">Параметр 2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</si>
  <si>
    <t>Параметр 1 
«Количество принятых заявок»</t>
  </si>
  <si>
    <t>Параметр 2
«Степень выполнения мероприятия»</t>
  </si>
  <si>
    <t xml:space="preserve">Показатель 2 
«Общая площадь благоустроенных дворовых территорий» </t>
  </si>
  <si>
    <t xml:space="preserve">Показатель 3 
«Доля площади благоустроенных дворовых территорий от общей площади дворовых территорий» </t>
  </si>
  <si>
    <t>Показатель 1 
«Объем вывезенного твердых коммунальных отходов с территории города»</t>
  </si>
  <si>
    <t xml:space="preserve">Параметр 2 
«Площадь обустроенных общественных пространств» </t>
  </si>
  <si>
    <t xml:space="preserve">Показатель 1 
«Общее количество проектов благоустройства дворовых территорий» </t>
  </si>
  <si>
    <t>Параметр 1
«Общая площадь обустроенных дворовых территорий»</t>
  </si>
  <si>
    <t>Параметр 2
«Общее количество обустроенных дворовых территорий»</t>
  </si>
  <si>
    <t>Параметр 3
«Площадь обустроенных дворовых территорий в Заволжском районе»</t>
  </si>
  <si>
    <t>Параметр 4
«Количество обустроенных дворовых территорий в Заволжском районе»</t>
  </si>
  <si>
    <t>Параметр 4
«Площадь обустроенных дворовых территорий в Пролетарском районе»</t>
  </si>
  <si>
    <t>Параметр 5
«Количество обустроенных дворовых территорий в Пролетарском районе»</t>
  </si>
  <si>
    <t>Параметр 6
«Площадь обустроенных дворовых территорий в Московском районе»</t>
  </si>
  <si>
    <t>Параметр 7
«Количество обустроенных дворовых территорий в Московском районе»</t>
  </si>
  <si>
    <t>Параметр 8
«Площадь обустроенных дворовых территорий в Центральном районе»</t>
  </si>
  <si>
    <t>Параметр 9
«Количество обустроенных дворовых территорий в Центральном районе»</t>
  </si>
  <si>
    <t>Параметр 10
«Площадь обустроенных дворовых территорий (департамент финансов)»</t>
  </si>
  <si>
    <t>Параметр 11
«Количество обустроенных дворовых территорий (департамент финансов)»</t>
  </si>
  <si>
    <t>0</t>
  </si>
  <si>
    <t>4</t>
  </si>
  <si>
    <t>3</t>
  </si>
  <si>
    <t>1</t>
  </si>
  <si>
    <t>-</t>
  </si>
  <si>
    <t>И</t>
  </si>
  <si>
    <t>2</t>
  </si>
  <si>
    <t>1401П00000</t>
  </si>
  <si>
    <t>П</t>
  </si>
  <si>
    <t>1401П17000
1401П17N00</t>
  </si>
  <si>
    <t>Прог-рамма</t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</si>
  <si>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</si>
  <si>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>Мероприятие 2.01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</si>
  <si>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t>Задача 3                                                 
«Обеспечение надлежащего уровня санитарного состояния территории города»</t>
  </si>
  <si>
    <t>Параметр 1                                        
«Площадь содержания и благоустройства муниципальных кладбищ (в рамках муниципального задания)»</t>
  </si>
  <si>
    <t>000000</t>
  </si>
  <si>
    <t>00000</t>
  </si>
  <si>
    <t>55551</t>
  </si>
  <si>
    <t>А5551</t>
  </si>
  <si>
    <t>балл</t>
  </si>
  <si>
    <t>6</t>
  </si>
  <si>
    <t>5</t>
  </si>
  <si>
    <t>S9000</t>
  </si>
  <si>
    <t>S9N00</t>
  </si>
  <si>
    <t>19300</t>
  </si>
  <si>
    <t>01450</t>
  </si>
  <si>
    <t>S1450</t>
  </si>
  <si>
    <t>99999</t>
  </si>
  <si>
    <t>1401П17N00</t>
  </si>
  <si>
    <t>1401П17000</t>
  </si>
  <si>
    <t>1401П10000</t>
  </si>
  <si>
    <t>3.1</t>
  </si>
  <si>
    <t>Муниципальные проекты</t>
  </si>
  <si>
    <t>14</t>
  </si>
  <si>
    <t>01</t>
  </si>
  <si>
    <t>02</t>
  </si>
  <si>
    <t>05</t>
  </si>
  <si>
    <t>00</t>
  </si>
  <si>
    <t>06</t>
  </si>
  <si>
    <t>17000</t>
  </si>
  <si>
    <t>03</t>
  </si>
  <si>
    <t>04</t>
  </si>
  <si>
    <t>07</t>
  </si>
  <si>
    <t>08</t>
  </si>
  <si>
    <t>09</t>
  </si>
  <si>
    <t>10</t>
  </si>
  <si>
    <t>11</t>
  </si>
  <si>
    <t>12</t>
  </si>
  <si>
    <t>13</t>
  </si>
  <si>
    <t>14 1 И4 00000</t>
  </si>
  <si>
    <t>14 1 И4 55551</t>
  </si>
  <si>
    <t>14 1 И4 А5551</t>
  </si>
  <si>
    <t>14 2 00 00000</t>
  </si>
  <si>
    <t>14 2 01 00000</t>
  </si>
  <si>
    <t>14 2 00 0000</t>
  </si>
  <si>
    <t>14 2 01 S1450</t>
  </si>
  <si>
    <t xml:space="preserve"> </t>
  </si>
  <si>
    <t>14 3 1П 00000</t>
  </si>
  <si>
    <t>14 3 00 00000</t>
  </si>
  <si>
    <t>14 2 01 S9000</t>
  </si>
  <si>
    <t>14 2 01 S9300</t>
  </si>
  <si>
    <t>14 3 1П 9И000</t>
  </si>
  <si>
    <t>14 4 00 00000</t>
  </si>
  <si>
    <t>14 4 01 00000</t>
  </si>
  <si>
    <t>14 4 01 99999</t>
  </si>
  <si>
    <t>14 4 01 9С000</t>
  </si>
  <si>
    <t>9С000</t>
  </si>
  <si>
    <t>14 4 02 0000</t>
  </si>
  <si>
    <t>14 4 02 99999</t>
  </si>
  <si>
    <t xml:space="preserve">1. Муниципальная программа – муниципальная программа города Твери «Формирование современной городской среды» </t>
  </si>
  <si>
    <r>
      <rPr>
        <b/>
        <i/>
        <sz val="12"/>
        <rFont val="Times New Roman"/>
        <family val="1"/>
        <charset val="204"/>
      </rPr>
      <t xml:space="preserve">Мероприятие 1.01
</t>
    </r>
    <r>
      <rPr>
        <i/>
        <sz val="12"/>
        <rFont val="Times New Roman"/>
        <family val="1"/>
        <charset val="204"/>
      </rPr>
      <t>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</si>
  <si>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1.01   </t>
    </r>
    <r>
      <rPr>
        <sz val="12"/>
        <rFont val="Times New Roman"/>
        <family val="1"/>
        <charset val="204"/>
      </rPr>
      <t xml:space="preserve">                          
«Благоустройство парка Победы»</t>
    </r>
  </si>
  <si>
    <t>14 2 01 SN000</t>
  </si>
  <si>
    <t>ед.</t>
  </si>
  <si>
    <r>
      <t>1.Муниципальный проект «Благоустройство общественных территорий города Твери»,</t>
    </r>
    <r>
      <rPr>
        <sz val="12"/>
        <rFont val="Times New Roman"/>
        <family val="1"/>
        <charset val="204"/>
      </rPr>
      <t xml:space="preserve"> реализуемый в рамках регионального проекта «Формирование комфортной городской среды», входящий в состав национального проекта «Инфраструктура для жизни»</t>
    </r>
  </si>
  <si>
    <r>
      <t>Показатель 1 «Вводимая мощность объектов</t>
    </r>
    <r>
      <rPr>
        <sz val="12"/>
        <rFont val="Times New Roman"/>
        <family val="1"/>
        <charset val="204"/>
      </rPr>
      <t>»</t>
    </r>
  </si>
  <si>
    <t xml:space="preserve">Показатель 2 «Доля благоустроенных дворовых территорий от общего количества дворовых территорий» </t>
  </si>
  <si>
    <t xml:space="preserve">Показатель 1 «Доля площади благоустроенных  общественных территорий  от общей площади общественных территорий» 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</si>
  <si>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«Благоустройтво территорий общего пользования» (в рамках федерального проекта «Формирование комфортной городской среды»)</t>
    </r>
  </si>
  <si>
    <t>процент</t>
  </si>
  <si>
    <t>тыс. м2</t>
  </si>
  <si>
    <t>м2</t>
  </si>
  <si>
    <t>м3</t>
  </si>
  <si>
    <t>смен</t>
  </si>
  <si>
    <t>ед. измерения</t>
  </si>
  <si>
    <t xml:space="preserve">Приложение 1
к муниципальной программе города Твери
«Формирование современной городской среды» </t>
  </si>
  <si>
    <t>Параметр 2 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</si>
  <si>
    <r>
      <t xml:space="preserve">Мероприятие 1.02 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пользования», 1 - выполнено, 0 - не выполнено</t>
    </r>
  </si>
  <si>
    <r>
      <t xml:space="preserve">Мероприятие 1.03 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конкурсе», 1 -выполнено, 0 - не выполнено</t>
    </r>
  </si>
  <si>
    <t xml:space="preserve">Параметр 1 «Количество разработанных дизайн-проектов» </t>
  </si>
  <si>
    <t xml:space="preserve">Параметр 1 «Количество заявок, поданных на конкурс» </t>
  </si>
  <si>
    <r>
      <t xml:space="preserve">2. Муниципальный проект «Создание условий для обустройства мест массового отдыха населения (городских парков) на территории города Твери», </t>
    </r>
    <r>
      <rPr>
        <sz val="12"/>
        <rFont val="Times New Roman"/>
        <family val="1"/>
        <charset val="204"/>
      </rPr>
      <t>реализуемый в рамках регионального проекта «Благоустройство мест массового отдыха населения (городских парков)»</t>
    </r>
  </si>
  <si>
    <t>Показатель 1 «Площадь благоустройства территорий общего пользования»</t>
  </si>
  <si>
    <t xml:space="preserve">Параметр 1 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</si>
  <si>
    <t>Показатель 1 «Количество инициативных проектов (по благоустройству дворовых территорий)»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</si>
  <si>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</si>
  <si>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t>Параметр 1 «Общая площадь благоустроенных дворовых территорий»</t>
  </si>
  <si>
    <t>Параметр 2 «Общее количество благоустроенных дворовых территорий»</t>
  </si>
  <si>
    <r>
      <rPr>
        <b/>
        <i/>
        <sz val="12"/>
        <rFont val="Times New Roman"/>
        <family val="1"/>
        <charset val="204"/>
      </rPr>
      <t xml:space="preserve">Мероприятие 1.01 </t>
    </r>
    <r>
      <rPr>
        <i/>
        <sz val="12"/>
        <rFont val="Times New Roman"/>
        <family val="1"/>
        <charset val="204"/>
      </rPr>
      <t>«Реализация программы по поддержке местных инициатив»</t>
    </r>
  </si>
  <si>
    <t>Параметр 3 «Площадь благоустроенных дворовых территорий в Заволжском районе»</t>
  </si>
  <si>
    <t>Параметр 4 «Количество благоустроенных дворовых территорий в Заволжском районе»</t>
  </si>
  <si>
    <r>
      <t xml:space="preserve">Мероприятие 1.01 </t>
    </r>
    <r>
      <rPr>
        <i/>
        <sz val="12"/>
        <rFont val="Times New Roman"/>
        <family val="1"/>
        <charset val="204"/>
      </rPr>
      <t>«Реализация программы по поддержке местных инициатив»</t>
    </r>
  </si>
  <si>
    <t>Параметр 5 «Площадь благоустроенных дворовых территорий в Пролетарском районе»</t>
  </si>
  <si>
    <t>Параметр 6 «Количество благоустроенных дворовых территорий в Пролетарском районе»</t>
  </si>
  <si>
    <t>Параметр 7 «Площадь благоустроенных дворовых территорий в Московском районе»</t>
  </si>
  <si>
    <t>Параметр 8 «Количество благоустроенных дворовых территорий в Московском районе»</t>
  </si>
  <si>
    <t>Параметр 9 «Площадь благоустроенных дворовых территорий в Центральном районе»</t>
  </si>
  <si>
    <t>Параметр 10 «Количество благоустроенных дворовых территорий в Центральном районе»</t>
  </si>
  <si>
    <t>Параметр 11 «Площадь благоустроенных дворовых территорий (департамент дорожного хозяйства, благоустройства и транспорта)»</t>
  </si>
  <si>
    <t>Параметр 12 «Количество благоустроенных дворовых территорий (департамент дорожного хозяйства, благоустройства и транспорта)»</t>
  </si>
  <si>
    <t>Показатель 1 «Количество инициативных проектов (по благоустройству дворовых территорий)»  (за счет собственных средств)</t>
  </si>
  <si>
    <r>
      <rPr>
        <b/>
        <sz val="12"/>
        <rFont val="Times New Roman"/>
        <family val="1"/>
        <charset val="204"/>
      </rPr>
      <t xml:space="preserve">Мероприятие 1.01 </t>
    </r>
    <r>
      <rPr>
        <sz val="12"/>
        <rFont val="Times New Roman"/>
        <family val="1"/>
        <charset val="204"/>
      </rPr>
      <t>«Реализация инициативных проектов»</t>
    </r>
  </si>
  <si>
    <t>Параметр 1 «Общая площадь обустроенных дворовых территорий»</t>
  </si>
  <si>
    <t>Параметр 2 «Общее количество обустроенных дворовых территорий»</t>
  </si>
  <si>
    <r>
      <t xml:space="preserve">Мероприятие 1.01 </t>
    </r>
    <r>
      <rPr>
        <i/>
        <sz val="12"/>
        <rFont val="Times New Roman"/>
        <family val="1"/>
        <charset val="204"/>
      </rPr>
      <t>«Реализация инициативных проектов»</t>
    </r>
  </si>
  <si>
    <t>Параметр 3 «Площадь обустроенных дворовых территорий в Заволжском районе»</t>
  </si>
  <si>
    <t>Параметр 4 «Количество обустроенных дворовых территорий в Заволжском районе»</t>
  </si>
  <si>
    <r>
      <rPr>
        <b/>
        <i/>
        <sz val="12"/>
        <rFont val="Times New Roman"/>
        <family val="1"/>
        <charset val="204"/>
      </rPr>
      <t xml:space="preserve">Мероприятие 1.01 </t>
    </r>
    <r>
      <rPr>
        <i/>
        <sz val="12"/>
        <rFont val="Times New Roman"/>
        <family val="1"/>
        <charset val="204"/>
      </rPr>
      <t>«Реализация инициативных проектов»</t>
    </r>
  </si>
  <si>
    <t>Параметр 8 «Площадь обустроенных дворовых территорий в Центральном районе»</t>
  </si>
  <si>
    <t>Параметр 9 «Количество обустроенных дворовых территорий в Центральном районе»</t>
  </si>
  <si>
    <t>Параметр 10 «Площадь обустроенных дворовых территорий (департамент финансов)»</t>
  </si>
  <si>
    <t>Параметр 11 «Количество обустроенных дворовых территорий (департамент финансов)»</t>
  </si>
  <si>
    <t xml:space="preserve">Показатель 1 «Количество объектов» </t>
  </si>
  <si>
    <t>Параметр 1 «Количество мест захоронения»</t>
  </si>
  <si>
    <r>
      <t xml:space="preserve">Мероприятие 1.01 </t>
    </r>
    <r>
      <rPr>
        <sz val="12"/>
        <rFont val="Times New Roman"/>
        <family val="1"/>
        <charset val="204"/>
      </rPr>
      <t>«Новое кладбище (в т.ч. ПИР)»</t>
    </r>
  </si>
  <si>
    <t>Показатель 1 «Площадь содержания объектов благоустройства и озеленения»</t>
  </si>
  <si>
    <r>
      <t xml:space="preserve">Мероприятие 1.01 </t>
    </r>
    <r>
      <rPr>
        <sz val="12"/>
        <rFont val="Times New Roman"/>
        <family val="1"/>
        <charset val="204"/>
      </rPr>
      <t>«Организация благоустройства и озеленения» (в рамках муниципального задания МБУ «Зеленстрой»)»</t>
    </r>
  </si>
  <si>
    <t>Параметр 1 «Площадь цветников, подлежащих содержанию на территории города»</t>
  </si>
  <si>
    <t>Параметр 2 «Количество установленных конструкций вертикального озеленения на территории города»</t>
  </si>
  <si>
    <t>Параметр 3 «Количество деревьев, охваченных работами по омолаживающей обрезке и валке на территории города»</t>
  </si>
  <si>
    <t>Параметр 4 «Объем вывезенных порубочных остатков после обрезки и валки деревьев»</t>
  </si>
  <si>
    <t>Параметр 5 «Площадь ремонта объектов благоустройства на территории города»</t>
  </si>
  <si>
    <t>Параметр 6 «Площадь содержания парков и скверов на территории города»</t>
  </si>
  <si>
    <t>Параметр 7 «Количество рабочих смен по использованию, содержанию, техническому оснащению парковок (парковочных мест) на платной основе»</t>
  </si>
  <si>
    <r>
      <t xml:space="preserve">Мероприятие 1.02 </t>
    </r>
    <r>
      <rPr>
        <sz val="12"/>
        <rFont val="Times New Roman"/>
        <family val="1"/>
        <charset val="204"/>
      </rPr>
      <t xml:space="preserve">«Содержание общественных пространств и зон отдыха (в рамках муниципального задания МАУ «Дирекция парков»)» </t>
    </r>
  </si>
  <si>
    <t>Параметр 1 «Площадь содержания общественных пространств и зон отдыха»</t>
  </si>
  <si>
    <r>
      <t xml:space="preserve">Мероприятие 1.03 </t>
    </r>
    <r>
      <rPr>
        <sz val="12"/>
        <rFont val="Times New Roman"/>
        <family val="1"/>
        <charset val="204"/>
      </rPr>
      <t xml:space="preserve">«Содержание Мигаловской набережной города Твери» </t>
    </r>
  </si>
  <si>
    <t xml:space="preserve">Параметр 1 «Площадь содержания территории общего пользования» </t>
  </si>
  <si>
    <r>
      <t xml:space="preserve">Мероприятие 1.04 </t>
    </r>
    <r>
      <rPr>
        <sz val="12"/>
        <rFont val="Times New Roman"/>
        <family val="1"/>
        <charset val="204"/>
      </rPr>
      <t xml:space="preserve">«Обеспечение уличного освещения города» </t>
    </r>
  </si>
  <si>
    <t xml:space="preserve">Параметр 1 «Количество обслуживаемых светоточек на территории города»
</t>
  </si>
  <si>
    <t xml:space="preserve">Параметр 2 «Доля действующих светильников, работающих в вечернем и ночном режимах (не менее указанного значения)»
</t>
  </si>
  <si>
    <r>
      <t xml:space="preserve">Мероприятие 1.05 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</si>
  <si>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t>Параметр 1 «Количество обслуживаемых программно-аппаратных комплексов платного парковочного пространства»</t>
  </si>
  <si>
    <r>
      <rPr>
        <b/>
        <sz val="12"/>
        <rFont val="Times New Roman"/>
        <family val="1"/>
        <charset val="204"/>
      </rPr>
      <t xml:space="preserve">Мероприятие 1.06 </t>
    </r>
    <r>
      <rPr>
        <sz val="12"/>
        <rFont val="Times New Roman"/>
        <family val="1"/>
        <charset val="204"/>
      </rPr>
      <t>«Обеспечение надлежащего состояния фонтанов на территории города»</t>
    </r>
  </si>
  <si>
    <t>Параметр 1 «Количество обслуживаемых фонтанов»</t>
  </si>
  <si>
    <r>
      <rPr>
        <b/>
        <i/>
        <sz val="12"/>
        <rFont val="Times New Roman"/>
        <family val="1"/>
        <charset val="204"/>
      </rPr>
      <t xml:space="preserve">Мероприятие 1.06 </t>
    </r>
    <r>
      <rPr>
        <i/>
        <sz val="12"/>
        <rFont val="Times New Roman"/>
        <family val="1"/>
        <charset val="204"/>
      </rPr>
      <t>«Обеспечение надлежащего состояния фонтанов на территории города»</t>
    </r>
  </si>
  <si>
    <t>Параметр 2 «Количество обслуживаемых фонтанов на территории Заволжского района»</t>
  </si>
  <si>
    <t>Параметр 3 «Количество обслуживаемых фонтанов на территории Пролетарского района»</t>
  </si>
  <si>
    <t>Параметр 4 «Количество обслуживаемых фонтанов на территории Московского района»</t>
  </si>
  <si>
    <t>Параметр 5 «Количество обслуживаемых фонтанов на территории Центрального района»</t>
  </si>
  <si>
    <r>
      <rPr>
        <b/>
        <sz val="12"/>
        <rFont val="Times New Roman"/>
        <family val="1"/>
        <charset val="204"/>
      </rPr>
      <t xml:space="preserve">Мероприятие 1.07 </t>
    </r>
    <r>
      <rPr>
        <sz val="12"/>
        <rFont val="Times New Roman"/>
        <family val="1"/>
        <charset val="204"/>
      </rPr>
      <t>«Обеспечение надлежащего состояния воинских и братских захоронений»</t>
    </r>
  </si>
  <si>
    <t>Параметр 1 «Количество обслуживаемых воинских и братских захоронений»</t>
  </si>
  <si>
    <r>
      <rPr>
        <b/>
        <i/>
        <sz val="12"/>
        <rFont val="Times New Roman"/>
        <family val="1"/>
        <charset val="204"/>
      </rPr>
      <t xml:space="preserve">Мероприятие 1.07 </t>
    </r>
    <r>
      <rPr>
        <i/>
        <sz val="12"/>
        <rFont val="Times New Roman"/>
        <family val="1"/>
        <charset val="204"/>
      </rPr>
      <t>«Обеспечение надлежащего состояния воинских и братских захоронений»</t>
    </r>
  </si>
  <si>
    <t>Параметр 2 «Количество обслуживаемых воинских и братских захоронений на территории Заволжского района»</t>
  </si>
  <si>
    <t>Параметр 3 «Количество обслуживаемых воинских и братских захоронений на территории Пролетарского района»</t>
  </si>
  <si>
    <t>Параметр 4 «Количество обслуживаемых воинских и братских захоронений на территории Московского района»</t>
  </si>
  <si>
    <r>
      <t xml:space="preserve">Мероприятие 1.08 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</si>
  <si>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t>Параметр 1 «Общее количество устроенной праздничной светотехнической иллюминации»</t>
  </si>
  <si>
    <t>Параметр 2 «Общее количество установленных елей»</t>
  </si>
  <si>
    <t>Параметр 3 «Количество демонтированных нестационарных торговых объектов, рекламных конструкций и иных объектов на территории города»</t>
  </si>
  <si>
    <r>
      <t xml:space="preserve">Мероприятие 1.08 </t>
    </r>
    <r>
      <rPr>
        <i/>
        <sz val="12"/>
        <rFont val="Times New Roman"/>
        <family val="1"/>
        <charset val="204"/>
      </rPr>
      <t>«Наружное оформление территории города»</t>
    </r>
  </si>
  <si>
    <t>Параметр 4 «Количество устроенной праздничной светотехнической иллюминации на территории Заволжского района»</t>
  </si>
  <si>
    <t>Параметр 5 «Количество установленных елей на территории Заволжского района»</t>
  </si>
  <si>
    <t>Параметр 6 «Количество демонтированных нестационарных торговых объектов, рекламных конструкций и иных объектов на территории Заволжского района»</t>
  </si>
  <si>
    <t>Параметр 7 «Количество устроенной праздничной светотехнической иллюминации на территории Пролетарского района»</t>
  </si>
  <si>
    <t>Параметр 8 «Количество установленных елей на территории Пролетарского района»</t>
  </si>
  <si>
    <t>Параметр 9 «Количество демонтированных нестационарных торговых объектов, рекламных конструкций и иных объектов на территории Пролетарского района»</t>
  </si>
  <si>
    <t>Параметр 10 «Количество устроенной праздничной светотехнической иллюминации на территории Московского района»</t>
  </si>
  <si>
    <t>Параметр 11 «Количество установленных елей на территории Московского района»</t>
  </si>
  <si>
    <t>Параметр 12 «Количество демонтированных нестационарных торговых объектов, рекламных конструкций и иных объектов на территории Московского района»</t>
  </si>
  <si>
    <t>Параметр 13 «Количество устроенной праздничной светотехнической иллюминации на территории Центрального района»</t>
  </si>
  <si>
    <t>Параметр 14 «Количество установленных елей на территории Центрального района»</t>
  </si>
  <si>
    <t>Параметр 15 «Количество демонтированных нестационарных торговых объектов, рекламных конструкций и иных объектов на территории Центрального района»</t>
  </si>
  <si>
    <t>Параметр 1 «Общее количество обслуживаемых детских и спортивных площадок»</t>
  </si>
  <si>
    <r>
      <rPr>
        <b/>
        <i/>
        <sz val="12"/>
        <rFont val="Times New Roman"/>
        <family val="1"/>
        <charset val="204"/>
      </rPr>
      <t>Мероприятие 1.09</t>
    </r>
    <r>
      <rPr>
        <i/>
        <sz val="12"/>
        <rFont val="Times New Roman"/>
        <family val="1"/>
        <charset val="204"/>
      </rPr>
      <t xml:space="preserve"> «Обеспечение надлежащего состояния  детских и спортивных площадок»</t>
    </r>
  </si>
  <si>
    <t>Параметр 2 «Количество обслуживаемых детских и спортивных площадок на территории Заволжского района»</t>
  </si>
  <si>
    <t>Параметр 3 «Количество обслуживаемых детских и спортивных площадок на территории Пролетарского района»</t>
  </si>
  <si>
    <t>Параметр 4 «Количество обслуживаемых детских и спортивных площадок на территории Московского района»</t>
  </si>
  <si>
    <t>Параметр 5 «Количество обслуживаемых детских и спортивных площадок на территории Центрального района»</t>
  </si>
  <si>
    <t>Параметр 1 «Общая площадь покоса зеленых зон общего пользования на территории города»</t>
  </si>
  <si>
    <r>
      <rPr>
        <b/>
        <i/>
        <sz val="12"/>
        <rFont val="Times New Roman"/>
        <family val="1"/>
        <charset val="204"/>
      </rPr>
      <t>Мероприятие 1.10</t>
    </r>
    <r>
      <rPr>
        <i/>
        <sz val="12"/>
        <rFont val="Times New Roman"/>
        <family val="1"/>
        <charset val="204"/>
      </rPr>
      <t>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</si>
  <si>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>«Покос зеленых зон на землях общего пользования на территории города»</t>
    </r>
  </si>
  <si>
    <t>Параметр 2 «Площадь покоса зеленых зон общего пользования на территории Заволжского района»</t>
  </si>
  <si>
    <t>Параметр 3 «Площадь покоса зеленых зон общего пользования на территории Пролетарского района»</t>
  </si>
  <si>
    <t>Параметр 4 «Площадь покоса зеленых зон общего пользования на территории Московского района»</t>
  </si>
  <si>
    <t>Параметр 5 «Площадь покоса зеленых зон общего пользования на территории Центрального района»</t>
  </si>
  <si>
    <r>
      <t xml:space="preserve">Мероприятие 1.11 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гранулята»,  1 - выполнено / 0 - не выполнено</t>
    </r>
  </si>
  <si>
    <t>Параметр 1 «Площадь благоустроенных дворовых территорий многоквартирных домов асфальтобетонным гранулятом»</t>
  </si>
  <si>
    <r>
      <rPr>
        <b/>
        <sz val="12"/>
        <rFont val="Times New Roman"/>
        <family val="1"/>
        <charset val="204"/>
      </rPr>
      <t xml:space="preserve">Мероприятие 1.12 </t>
    </r>
    <r>
      <rPr>
        <sz val="12"/>
        <rFont val="Times New Roman"/>
        <family val="1"/>
        <charset val="204"/>
      </rPr>
      <t>«Обеспечение надлежащего уровня санитарного состояния территории города»</t>
    </r>
  </si>
  <si>
    <t>Параметр 1 «Объем вывезенного мусора с территории города»</t>
  </si>
  <si>
    <t>Параметр 2 «Количество эвакуированных транспортных средств с признаками брошенных (бесхозяйных) на территории города»</t>
  </si>
  <si>
    <r>
      <rPr>
        <b/>
        <i/>
        <sz val="12"/>
        <rFont val="Times New Roman"/>
        <family val="1"/>
        <charset val="204"/>
      </rPr>
      <t xml:space="preserve">Мероприятие 1.12 </t>
    </r>
    <r>
      <rPr>
        <i/>
        <sz val="12"/>
        <rFont val="Times New Roman"/>
        <family val="1"/>
        <charset val="204"/>
      </rPr>
      <t>«Обеспечение надлежащего уровня санитарного состояния территории города»</t>
    </r>
  </si>
  <si>
    <t>Параметр 3 «Объем вывезенного мусора с территории Заволжского района»</t>
  </si>
  <si>
    <t>Параметр 4 «Количество эвакуированных транспортных средств с признаками брошенных (бесхозяйных) с территории Заволжского района»</t>
  </si>
  <si>
    <t>Параметр 5 «Объем вывезенного мусора с территории Пролетарского района»</t>
  </si>
  <si>
    <t>Параметр 6 «Количество эвакуированных транспортных средств с признаками брошенных (бесхозяйных) с территории Пролетарского района»</t>
  </si>
  <si>
    <t>Параметр 7 «Объем вывезенного мусора с территории Московского района»</t>
  </si>
  <si>
    <t>Параметр 8 «Количество эвакуированных транспортных средств с признаками брошенных (бесхозяйных) с территории Московского района»</t>
  </si>
  <si>
    <t>Параметр  9 «Объем вывезенного мусора с территории Центрального района»</t>
  </si>
  <si>
    <t>Параметр 10 «Количество эвакуированных транспортных средств с признаками брошенных (бесхозяйных) с территории Центрального района»</t>
  </si>
  <si>
    <t>Задача 2 «Содержание и благоустройство мест захоронений»</t>
  </si>
  <si>
    <t>Показатель 1 «Площадь содержания муниципальных кладбищ»</t>
  </si>
  <si>
    <r>
      <t xml:space="preserve">Мероприятие 2.01 </t>
    </r>
    <r>
      <rPr>
        <sz val="12"/>
        <rFont val="Times New Roman"/>
        <family val="1"/>
        <charset val="204"/>
      </rPr>
      <t>«Содержание мест захоронения (в рамках муниципального задания МБУ «Радуница»)»</t>
    </r>
  </si>
  <si>
    <t>Параметр 1 «Количество выделенных мест под захоронение»</t>
  </si>
  <si>
    <t>Параметр 2  «Количество  выданных справок о месте захоронения из архивного фонда захоронений»</t>
  </si>
  <si>
    <t xml:space="preserve">Параметр 1 «Количество обустроенных общественных территорий» </t>
  </si>
  <si>
    <r>
      <t xml:space="preserve">5. Муниципальный проект «Строительство объектов похоронного назначения», </t>
    </r>
    <r>
      <rPr>
        <sz val="12"/>
        <rFont val="Times New Roman"/>
        <family val="1"/>
        <charset val="204"/>
      </rPr>
      <t>реализуемого в рамках собственных мероприятий (результатов) муниципальной программы города Твери</t>
    </r>
  </si>
  <si>
    <t>Параметр 3 «Количество обновлений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</si>
  <si>
    <r>
      <t xml:space="preserve">3. Муниципальный проект «Создание условий для развития инициативного бюджетирования на территории города Твери», </t>
    </r>
    <r>
      <rPr>
        <sz val="12"/>
        <rFont val="Times New Roman"/>
        <family val="1"/>
        <charset val="204"/>
      </rPr>
      <t>реализуемый в рамках регионального проекта «Повышение уровня финансовой грамотности населения и формирование финансовой культуры, развитие инициативного бюджетирования на территории Тверской области», не входящий в состав национального проекта и реализуемый в рамках структурного элемента государственной программы Тверской области «Управление общественными финансами и совершенствование региональной налоговой политики»</t>
    </r>
  </si>
  <si>
    <t>Задача 1 «Содержание и благоустройство территории города Твери»</t>
  </si>
  <si>
    <t>Параметр 1                                        
«Количество тел умерших, перевезенных с места констатации смерти до патологоанатомического отделения»</t>
  </si>
  <si>
    <t>14 2 01 А1450</t>
  </si>
  <si>
    <t>14 2 02 S9000</t>
  </si>
  <si>
    <r>
      <rPr>
        <b/>
        <sz val="12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 «Обеспечение надлежащего состояния детских и спортивных площадок»</t>
    </r>
  </si>
  <si>
    <r>
      <t xml:space="preserve">Мероприятие 2.02 </t>
    </r>
    <r>
      <rPr>
        <sz val="12"/>
        <rFont val="Times New Roman"/>
        <family val="1"/>
        <charset val="204"/>
      </rPr>
      <t xml:space="preserve">«Перевозка тел умерших с места констатации смерти до патологоанатомического отделения (в рамках муниципального задания МБУ «Ритуал»)» </t>
    </r>
  </si>
  <si>
    <t xml:space="preserve">Комплекс процессных мероприятий «Формирование современной городской среды» </t>
  </si>
  <si>
    <t>14 3 02 9А043</t>
  </si>
  <si>
    <t>9А043</t>
  </si>
  <si>
    <t>14 1 00 00000</t>
  </si>
  <si>
    <t>Задача «Благоустройство общественных территорий города Твери»</t>
  </si>
  <si>
    <t>Задача «Обустройство мест массового отдыха населения (городских парков) на территории города Твери»</t>
  </si>
  <si>
    <t>Задача «Развитие инициативного бюджетирования»</t>
  </si>
  <si>
    <t xml:space="preserve">Задача «Развитие инициативного бюджетирования» </t>
  </si>
  <si>
    <t xml:space="preserve">Задача «Бюджетные инвестиции в объекты капитального строительства муниципальной собственности» </t>
  </si>
  <si>
    <r>
      <t xml:space="preserve">4. Муниципальный проект «Инициативное бюджетирование на благоустройство территорий в городе Твери», </t>
    </r>
    <r>
      <rPr>
        <sz val="12"/>
        <rFont val="Times New Roman"/>
        <family val="1"/>
        <charset val="204"/>
      </rPr>
      <t>реализуемый в рамках собственных мероприятий (результатов) муниципальной программы города Твери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</si>
</sst>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_р_."/>
  </numFmts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1"/>
    </font>
    <font>
      <sz val="14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trike/>
      <sz val="12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0" fontId="3" fillId="2" borderId="0" xfId="0" applyFont="1" applyFill="1"/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/>
    <xf numFmtId="0" fontId="6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Alignment="1" applyProtection="1">
      <alignment wrapText="1"/>
      <protection locked="0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 applyProtection="1">
      <alignment wrapText="1"/>
      <protection locked="0"/>
    </xf>
    <xf numFmtId="0" fontId="9" fillId="2" borderId="0" xfId="0" applyFont="1" applyFill="1" applyAlignment="1">
      <alignment horizontal="left" vertical="top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horizontal="left" vertical="center" wrapText="1"/>
    </xf>
    <xf numFmtId="3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9" fontId="7" fillId="4" borderId="0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7" fillId="4" borderId="0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left" vertical="center" wrapText="1"/>
    </xf>
    <xf numFmtId="49" fontId="6" fillId="5" borderId="0" xfId="0" applyNumberFormat="1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0" xfId="0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49" fontId="7" fillId="6" borderId="0" xfId="0" applyNumberFormat="1" applyFont="1" applyFill="1" applyBorder="1" applyAlignment="1">
      <alignment horizontal="left" vertical="center" wrapText="1"/>
    </xf>
    <xf numFmtId="49" fontId="7" fillId="6" borderId="0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0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left" vertical="center" wrapText="1"/>
    </xf>
    <xf numFmtId="49" fontId="6" fillId="6" borderId="0" xfId="0" applyNumberFormat="1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>
      <alignment horizontal="left" vertical="top" wrapText="1"/>
    </xf>
    <xf numFmtId="49" fontId="6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wrapText="1"/>
    </xf>
    <xf numFmtId="49" fontId="9" fillId="2" borderId="0" xfId="0" applyNumberFormat="1" applyFont="1" applyFill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left"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164" fontId="14" fillId="2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49" fontId="6" fillId="7" borderId="0" xfId="0" applyNumberFormat="1" applyFont="1" applyFill="1" applyBorder="1" applyAlignment="1">
      <alignment horizontal="left" vertical="center" wrapText="1"/>
    </xf>
    <xf numFmtId="49" fontId="6" fillId="7" borderId="0" xfId="0" applyNumberFormat="1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7" fillId="2" borderId="0" xfId="0" applyFont="1" applyFill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P260"/>
  <sheetViews>
    <sheetView tabSelected="1" view="pageBreakPreview" topLeftCell="Q3" zoomScale="70" zoomScaleNormal="70" zoomScaleSheetLayoutView="70" zoomScalePageLayoutView="80" workbookViewId="0">
      <selection activeCell="AD19" sqref="AD19"/>
    </sheetView>
  </sheetViews>
  <sheetFormatPr defaultColWidth="8.6640625" defaultRowHeight="15.6" outlineLevelCol="1" x14ac:dyDescent="0.3"/>
  <cols>
    <col min="1" max="2" width="4" style="37" customWidth="1"/>
    <col min="3" max="3" width="6.88671875" style="37" customWidth="1"/>
    <col min="4" max="4" width="8.5546875" style="37" customWidth="1"/>
    <col min="5" max="5" width="7.6640625" style="37" customWidth="1"/>
    <col min="6" max="6" width="8.88671875" style="37" customWidth="1"/>
    <col min="7" max="7" width="13.6640625" style="142" customWidth="1"/>
    <col min="8" max="8" width="4" style="142" customWidth="1"/>
    <col min="9" max="9" width="3.5546875" style="142" customWidth="1"/>
    <col min="10" max="10" width="3.88671875" style="142" customWidth="1"/>
    <col min="11" max="11" width="4.6640625" style="37" customWidth="1"/>
    <col min="12" max="13" width="5.6640625" style="37" customWidth="1"/>
    <col min="14" max="14" width="15.109375" style="37" customWidth="1"/>
    <col min="15" max="15" width="6.33203125" style="37" customWidth="1"/>
    <col min="16" max="16" width="72.109375" style="38" customWidth="1"/>
    <col min="17" max="17" width="9.6640625" style="38" customWidth="1"/>
    <col min="18" max="18" width="16.109375" style="37" customWidth="1"/>
    <col min="19" max="28" width="11.109375" style="37" customWidth="1"/>
    <col min="29" max="29" width="13.33203125" style="39" customWidth="1" outlineLevel="1"/>
    <col min="30" max="30" width="25" style="40" customWidth="1" outlineLevel="1"/>
    <col min="31" max="31" width="26.109375" style="40" customWidth="1"/>
    <col min="32" max="43" width="8.6640625" style="41"/>
    <col min="44" max="16384" width="8.6640625" style="38"/>
  </cols>
  <sheetData>
    <row r="1" spans="1:978" ht="45" hidden="1" customHeight="1" x14ac:dyDescent="0.3">
      <c r="T1" s="206" t="s">
        <v>2</v>
      </c>
      <c r="U1" s="206"/>
      <c r="V1" s="206"/>
      <c r="W1" s="206"/>
      <c r="X1" s="206"/>
      <c r="Y1" s="206"/>
      <c r="Z1" s="206"/>
      <c r="AA1" s="206"/>
      <c r="AB1" s="206"/>
    </row>
    <row r="2" spans="1:978" s="17" customFormat="1" ht="60.75" customHeight="1" x14ac:dyDescent="0.35">
      <c r="A2" s="15"/>
      <c r="B2" s="15"/>
      <c r="C2" s="15"/>
      <c r="D2" s="140"/>
      <c r="E2" s="15"/>
      <c r="F2" s="15"/>
      <c r="G2" s="143"/>
      <c r="H2" s="143"/>
      <c r="I2" s="143"/>
      <c r="J2" s="143"/>
      <c r="K2" s="15"/>
      <c r="L2" s="15"/>
      <c r="M2" s="15"/>
      <c r="N2" s="15"/>
      <c r="O2" s="15"/>
      <c r="P2" s="16"/>
      <c r="Q2" s="16"/>
      <c r="R2" s="16"/>
      <c r="S2" s="16"/>
      <c r="T2" s="209" t="s">
        <v>137</v>
      </c>
      <c r="U2" s="210"/>
      <c r="V2" s="210"/>
      <c r="W2" s="210"/>
      <c r="X2" s="210"/>
      <c r="Y2" s="210"/>
      <c r="Z2" s="210"/>
      <c r="AA2" s="210"/>
      <c r="AB2" s="2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</row>
    <row r="3" spans="1:978" s="17" customFormat="1" ht="18" x14ac:dyDescent="0.35">
      <c r="A3" s="15"/>
      <c r="B3" s="15"/>
      <c r="C3" s="15"/>
      <c r="D3" s="140"/>
      <c r="E3" s="15"/>
      <c r="F3" s="15"/>
      <c r="G3" s="143"/>
      <c r="H3" s="143"/>
      <c r="I3" s="143"/>
      <c r="J3" s="143"/>
      <c r="K3" s="15"/>
      <c r="L3" s="15"/>
      <c r="M3" s="15"/>
      <c r="N3" s="15"/>
      <c r="O3" s="15"/>
      <c r="P3" s="210"/>
      <c r="Q3" s="210"/>
      <c r="R3" s="210"/>
      <c r="S3" s="210"/>
      <c r="T3" s="210"/>
      <c r="U3" s="210"/>
      <c r="V3" s="210"/>
      <c r="W3" s="15"/>
      <c r="X3" s="15"/>
      <c r="Y3" s="15"/>
      <c r="Z3" s="15"/>
      <c r="AA3" s="15"/>
      <c r="AB3" s="15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</row>
    <row r="4" spans="1:978" s="11" customFormat="1" ht="18" x14ac:dyDescent="0.35">
      <c r="A4" s="215" t="s">
        <v>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</row>
    <row r="5" spans="1:978" s="11" customFormat="1" ht="18" x14ac:dyDescent="0.35">
      <c r="A5" s="216" t="s">
        <v>23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</row>
    <row r="6" spans="1:978" s="11" customFormat="1" ht="18" x14ac:dyDescent="0.35">
      <c r="A6" s="85"/>
      <c r="B6" s="85"/>
      <c r="C6" s="85"/>
      <c r="D6" s="111"/>
      <c r="E6" s="85"/>
      <c r="F6" s="85"/>
      <c r="G6" s="144"/>
      <c r="H6" s="144"/>
      <c r="I6" s="144"/>
      <c r="J6" s="144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978" s="11" customFormat="1" ht="18" x14ac:dyDescent="0.35">
      <c r="A7" s="217" t="s">
        <v>4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</row>
    <row r="8" spans="1:978" s="43" customFormat="1" ht="18.75" customHeight="1" x14ac:dyDescent="0.3">
      <c r="A8" s="44"/>
      <c r="B8" s="44"/>
      <c r="C8" s="44"/>
      <c r="D8" s="44"/>
      <c r="E8" s="44"/>
      <c r="F8" s="44"/>
      <c r="G8" s="145"/>
      <c r="H8" s="145"/>
      <c r="I8" s="145"/>
      <c r="J8" s="145"/>
      <c r="K8" s="44"/>
      <c r="L8" s="44"/>
      <c r="M8" s="45"/>
      <c r="N8" s="45"/>
      <c r="O8" s="45"/>
      <c r="P8" s="45"/>
      <c r="Q8" s="45"/>
      <c r="R8" s="44"/>
      <c r="S8" s="45"/>
      <c r="T8" s="45"/>
      <c r="U8" s="45"/>
      <c r="V8" s="45"/>
      <c r="W8" s="44"/>
      <c r="X8" s="44"/>
      <c r="Y8" s="44"/>
      <c r="Z8" s="44"/>
      <c r="AA8" s="44"/>
      <c r="AB8" s="44"/>
    </row>
    <row r="9" spans="1:978" s="46" customFormat="1" x14ac:dyDescent="0.3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</row>
    <row r="10" spans="1:978" s="46" customFormat="1" x14ac:dyDescent="0.3">
      <c r="A10" s="218" t="s">
        <v>121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</row>
    <row r="11" spans="1:978" s="46" customFormat="1" x14ac:dyDescent="0.3">
      <c r="A11" s="218" t="s">
        <v>19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</row>
    <row r="12" spans="1:978" s="46" customFormat="1" x14ac:dyDescent="0.3">
      <c r="A12" s="218" t="s">
        <v>20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</row>
    <row r="13" spans="1:978" s="46" customFormat="1" x14ac:dyDescent="0.3">
      <c r="A13" s="218" t="s">
        <v>21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</row>
    <row r="14" spans="1:978" s="46" customFormat="1" x14ac:dyDescent="0.3">
      <c r="A14" s="218" t="s">
        <v>22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</row>
    <row r="15" spans="1:978" s="46" customFormat="1" x14ac:dyDescent="0.3">
      <c r="A15" s="218" t="s">
        <v>30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978" s="46" customFormat="1" x14ac:dyDescent="0.3">
      <c r="A16" s="218" t="s">
        <v>31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</row>
    <row r="17" spans="1:43" s="42" customFormat="1" x14ac:dyDescent="0.3">
      <c r="A17" s="47"/>
      <c r="B17" s="47"/>
      <c r="C17" s="47"/>
      <c r="D17" s="141"/>
      <c r="E17" s="47"/>
      <c r="F17" s="47"/>
      <c r="G17" s="146"/>
      <c r="H17" s="146"/>
      <c r="I17" s="146"/>
      <c r="J17" s="146"/>
      <c r="K17" s="47"/>
      <c r="L17" s="47"/>
      <c r="M17" s="47"/>
      <c r="N17" s="47"/>
      <c r="O17" s="47"/>
      <c r="P17" s="47"/>
      <c r="Q17" s="47"/>
      <c r="S17" s="47"/>
      <c r="T17" s="47"/>
      <c r="U17" s="47"/>
      <c r="V17" s="47"/>
    </row>
    <row r="18" spans="1:43" s="37" customFormat="1" ht="33.6" customHeight="1" x14ac:dyDescent="0.3">
      <c r="A18" s="212" t="s">
        <v>10</v>
      </c>
      <c r="B18" s="213"/>
      <c r="C18" s="213"/>
      <c r="D18" s="213"/>
      <c r="E18" s="213"/>
      <c r="F18" s="213"/>
      <c r="G18" s="213"/>
      <c r="H18" s="213"/>
      <c r="I18" s="213"/>
      <c r="J18" s="214"/>
      <c r="K18" s="212" t="s">
        <v>15</v>
      </c>
      <c r="L18" s="213"/>
      <c r="M18" s="213"/>
      <c r="N18" s="214"/>
      <c r="O18" s="224" t="s">
        <v>14</v>
      </c>
      <c r="P18" s="207" t="s">
        <v>16</v>
      </c>
      <c r="Q18" s="207" t="s">
        <v>136</v>
      </c>
      <c r="R18" s="211" t="s">
        <v>17</v>
      </c>
      <c r="S18" s="212" t="s">
        <v>18</v>
      </c>
      <c r="T18" s="213"/>
      <c r="U18" s="213"/>
      <c r="V18" s="213"/>
      <c r="W18" s="213"/>
      <c r="X18" s="213"/>
      <c r="Y18" s="213"/>
      <c r="Z18" s="213"/>
      <c r="AA18" s="213"/>
      <c r="AB18" s="214"/>
      <c r="AC18" s="39"/>
      <c r="AD18" s="48"/>
      <c r="AE18" s="48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</row>
    <row r="19" spans="1:43" s="37" customFormat="1" ht="91.2" customHeight="1" x14ac:dyDescent="0.3">
      <c r="A19" s="204" t="s">
        <v>62</v>
      </c>
      <c r="B19" s="205"/>
      <c r="C19" s="1" t="s">
        <v>6</v>
      </c>
      <c r="D19" s="110" t="s">
        <v>7</v>
      </c>
      <c r="E19" s="204" t="s">
        <v>8</v>
      </c>
      <c r="F19" s="205"/>
      <c r="G19" s="147" t="s">
        <v>9</v>
      </c>
      <c r="H19" s="220" t="s">
        <v>11</v>
      </c>
      <c r="I19" s="221"/>
      <c r="J19" s="222"/>
      <c r="K19" s="204" t="s">
        <v>12</v>
      </c>
      <c r="L19" s="223"/>
      <c r="M19" s="205"/>
      <c r="N19" s="1" t="s">
        <v>13</v>
      </c>
      <c r="O19" s="225"/>
      <c r="P19" s="208"/>
      <c r="Q19" s="208"/>
      <c r="R19" s="211"/>
      <c r="S19" s="50">
        <v>2026</v>
      </c>
      <c r="T19" s="3">
        <v>2027</v>
      </c>
      <c r="U19" s="3">
        <v>2028</v>
      </c>
      <c r="V19" s="3">
        <v>2029</v>
      </c>
      <c r="W19" s="3">
        <v>2030</v>
      </c>
      <c r="X19" s="3">
        <v>2031</v>
      </c>
      <c r="Y19" s="3">
        <v>2032</v>
      </c>
      <c r="Z19" s="3">
        <v>2033</v>
      </c>
      <c r="AA19" s="3">
        <v>2034</v>
      </c>
      <c r="AB19" s="3">
        <v>2035</v>
      </c>
      <c r="AC19" s="39"/>
      <c r="AD19" s="48"/>
      <c r="AE19" s="48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</row>
    <row r="20" spans="1:43" s="37" customFormat="1" x14ac:dyDescent="0.3">
      <c r="A20" s="3">
        <v>1</v>
      </c>
      <c r="B20" s="3">
        <v>2</v>
      </c>
      <c r="C20" s="3">
        <v>3</v>
      </c>
      <c r="D20" s="109">
        <v>4</v>
      </c>
      <c r="E20" s="3">
        <v>5</v>
      </c>
      <c r="F20" s="3">
        <v>6</v>
      </c>
      <c r="G20" s="51">
        <v>7</v>
      </c>
      <c r="H20" s="51">
        <v>8</v>
      </c>
      <c r="I20" s="51">
        <v>9</v>
      </c>
      <c r="J20" s="51">
        <v>10</v>
      </c>
      <c r="K20" s="3">
        <v>11</v>
      </c>
      <c r="L20" s="3">
        <v>12</v>
      </c>
      <c r="M20" s="3">
        <v>13</v>
      </c>
      <c r="N20" s="3">
        <v>14</v>
      </c>
      <c r="O20" s="3">
        <v>15</v>
      </c>
      <c r="P20" s="3">
        <v>16</v>
      </c>
      <c r="Q20" s="3">
        <v>17</v>
      </c>
      <c r="R20" s="3">
        <v>18</v>
      </c>
      <c r="S20" s="3">
        <v>19</v>
      </c>
      <c r="T20" s="3">
        <v>20</v>
      </c>
      <c r="U20" s="3">
        <v>21</v>
      </c>
      <c r="V20" s="3">
        <v>22</v>
      </c>
      <c r="W20" s="3">
        <v>23</v>
      </c>
      <c r="X20" s="3">
        <v>24</v>
      </c>
      <c r="Y20" s="3">
        <v>25</v>
      </c>
      <c r="Z20" s="3">
        <v>26</v>
      </c>
      <c r="AA20" s="3">
        <v>27</v>
      </c>
      <c r="AB20" s="3">
        <v>28</v>
      </c>
      <c r="AC20" s="39"/>
      <c r="AD20" s="48"/>
      <c r="AE20" s="48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</row>
    <row r="21" spans="1:43" ht="34.200000000000003" customHeight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12" t="s">
        <v>0</v>
      </c>
      <c r="Q21" s="183" t="s">
        <v>24</v>
      </c>
      <c r="R21" s="13" t="e">
        <f t="shared" ref="R21:AB21" si="0">R25+R149</f>
        <v>#REF!</v>
      </c>
      <c r="S21" s="13">
        <f>S25+S149</f>
        <v>705753.29999999993</v>
      </c>
      <c r="T21" s="13">
        <f>T25+T149</f>
        <v>583591</v>
      </c>
      <c r="U21" s="13">
        <f t="shared" si="0"/>
        <v>621633.29999999993</v>
      </c>
      <c r="V21" s="13" t="e">
        <f t="shared" si="0"/>
        <v>#REF!</v>
      </c>
      <c r="W21" s="13" t="e">
        <f t="shared" si="0"/>
        <v>#REF!</v>
      </c>
      <c r="X21" s="13" t="e">
        <f t="shared" si="0"/>
        <v>#REF!</v>
      </c>
      <c r="Y21" s="13" t="e">
        <f t="shared" si="0"/>
        <v>#REF!</v>
      </c>
      <c r="Z21" s="13" t="e">
        <f t="shared" si="0"/>
        <v>#REF!</v>
      </c>
      <c r="AA21" s="13" t="e">
        <f t="shared" si="0"/>
        <v>#REF!</v>
      </c>
      <c r="AB21" s="13" t="e">
        <f t="shared" si="0"/>
        <v>#REF!</v>
      </c>
    </row>
    <row r="22" spans="1:43" ht="31.2" x14ac:dyDescent="0.3">
      <c r="A22" s="51"/>
      <c r="B22" s="51"/>
      <c r="C22" s="51"/>
      <c r="D22" s="51"/>
      <c r="E22" s="51"/>
      <c r="F22" s="51"/>
      <c r="G22" s="51"/>
      <c r="H22" s="52"/>
      <c r="I22" s="51"/>
      <c r="J22" s="51"/>
      <c r="K22" s="51"/>
      <c r="L22" s="51"/>
      <c r="M22" s="51"/>
      <c r="N22" s="51"/>
      <c r="O22" s="51"/>
      <c r="P22" s="53" t="s">
        <v>29</v>
      </c>
      <c r="Q22" s="3"/>
      <c r="R22" s="13"/>
      <c r="S22" s="14"/>
      <c r="T22" s="13"/>
      <c r="U22" s="13"/>
      <c r="V22" s="13"/>
      <c r="W22" s="13"/>
      <c r="X22" s="13"/>
      <c r="Y22" s="13"/>
      <c r="Z22" s="13"/>
      <c r="AA22" s="13"/>
      <c r="AB22" s="13"/>
    </row>
    <row r="23" spans="1:43" ht="31.2" x14ac:dyDescent="0.3">
      <c r="A23" s="51"/>
      <c r="B23" s="51"/>
      <c r="C23" s="51"/>
      <c r="D23" s="51"/>
      <c r="E23" s="51"/>
      <c r="F23" s="51"/>
      <c r="G23" s="51"/>
      <c r="H23" s="52"/>
      <c r="I23" s="51"/>
      <c r="J23" s="51"/>
      <c r="K23" s="51"/>
      <c r="L23" s="51"/>
      <c r="M23" s="51"/>
      <c r="N23" s="51"/>
      <c r="O23" s="51"/>
      <c r="P23" s="2" t="s">
        <v>129</v>
      </c>
      <c r="Q23" s="3" t="s">
        <v>131</v>
      </c>
      <c r="R23" s="14">
        <v>37.5</v>
      </c>
      <c r="S23" s="14">
        <f>(838.7+R28+R42+S28+S42)/S151*100</f>
        <v>43.169851794071768</v>
      </c>
      <c r="T23" s="14">
        <f>(838.7+R28+R42+S28+S42+T28+T42)/T151*100</f>
        <v>45.300469710909887</v>
      </c>
      <c r="U23" s="14">
        <f>(838.7+R28+R42+S28+S42+T28+T42+U28+U42)/U151*100</f>
        <v>46.59354167651648</v>
      </c>
      <c r="V23" s="14">
        <f>(838.7+R28+R42+S28+S42+T28+T42+U28+U42+V28+V42)/V151*100</f>
        <v>47.826890212923189</v>
      </c>
      <c r="W23" s="14">
        <f>(838.7+R28+R42+S28+S42+T28+T42+U28+U42+V28+V42+W28+W42)/W151*100</f>
        <v>49.004559613561469</v>
      </c>
      <c r="X23" s="14">
        <f>(838.7+R28+R42+S28+S42+T28+T42+U28+U42+V28+V42+W28+W42+X28+X42)/X151*100</f>
        <v>50.130237075625807</v>
      </c>
      <c r="Y23" s="14">
        <f>(838.7+R28+R42+S28+S42+T28+T42+U28+U42+V28+V42+W28+W42+X28+X42+Y28+Y42)/Y151*100</f>
        <v>51.207291261716556</v>
      </c>
      <c r="Z23" s="14">
        <f>(838.7+R28+R42+S28+S42+T28+T42+U28+U42+V28+V42+W28+W42+X28+X42+Y28+Y42+Z28+Z42)/Z151*100</f>
        <v>52.238805970149258</v>
      </c>
      <c r="AA23" s="14">
        <f>(838.7+R28+R42+S28+S42+T28+T42+U28+U42+V28+V42+W28+W42+X28+X42+Y28+Y42+Z28+Z42+AA28+AA42)/AA151*100</f>
        <v>53.227609622789949</v>
      </c>
      <c r="AB23" s="14">
        <f>(838.7+R28+R42+S28+S42+T28+T42+U28+U42+V28+V42+W28+W42+X28+X42+Y28+Y42+Z28+Z42+AA28+AA42+AB28+AB42)/AB151*100</f>
        <v>54.176301164252969</v>
      </c>
    </row>
    <row r="24" spans="1:43" ht="31.2" x14ac:dyDescent="0.3">
      <c r="A24" s="51"/>
      <c r="B24" s="51"/>
      <c r="C24" s="51"/>
      <c r="D24" s="51"/>
      <c r="E24" s="51"/>
      <c r="F24" s="51"/>
      <c r="G24" s="51"/>
      <c r="H24" s="52"/>
      <c r="I24" s="51"/>
      <c r="J24" s="51"/>
      <c r="K24" s="51"/>
      <c r="L24" s="51"/>
      <c r="M24" s="51"/>
      <c r="N24" s="51"/>
      <c r="O24" s="51"/>
      <c r="P24" s="2" t="s">
        <v>128</v>
      </c>
      <c r="Q24" s="3" t="s">
        <v>131</v>
      </c>
      <c r="R24" s="14">
        <f>(1065+R50+R84)/2947*100</f>
        <v>36.884967763827618</v>
      </c>
      <c r="S24" s="14">
        <f>(1065+R50+R84+S50+S84)/2947*100</f>
        <v>37.156430268069222</v>
      </c>
      <c r="T24" s="14">
        <f>(1065+R50+R84+S50+S84+T50+T84)/2947*100</f>
        <v>37.42789277231082</v>
      </c>
      <c r="U24" s="14">
        <f>(1065+R50+R84+S50+S84+T50+T84+U50+U84)/2947*100</f>
        <v>37.699355276552424</v>
      </c>
      <c r="V24" s="14">
        <f>(1065+R50+R84+S50+S84+T50+T84+U50+U84+V50+V84)/2947*100</f>
        <v>37.970817780794029</v>
      </c>
      <c r="W24" s="14">
        <f>(1065+R50+R84+S50+S84+T50+T84+U50+U84+V50+V84+W50+W84)/2947*100</f>
        <v>38.242280285035626</v>
      </c>
      <c r="X24" s="14">
        <f>(1065+R50+R84+S50+S84+T50+T84+U50+U84+V50+V84+W50+W84+X50+X84)/2947*100</f>
        <v>38.513742789277231</v>
      </c>
      <c r="Y24" s="14">
        <f>(1065+R50+R84+S50+S84+T50+T84+U50+U84+V50+V84+W50+W84+X50+X84+Y50+Y84)/2947*100</f>
        <v>38.785205293518828</v>
      </c>
      <c r="Z24" s="14">
        <f>(1065+R50+R84+S50+S84+T50+T84+U50+U84+V50+V84+W50+W84+X50+X84+Y50+Y84+Z50+Z84)/2947*100</f>
        <v>39.056667797760433</v>
      </c>
      <c r="AA24" s="14">
        <f>(1065+R50+R84+S50+S84+T50+T84+U50+U84+V50+V84+W50+W84+X50+X84+Y50+Y84+Z50+Z84+AA50+AA84)/2947*100</f>
        <v>39.328130302002037</v>
      </c>
      <c r="AB24" s="14">
        <f>(1065+R50+R84+S50+S84+T50+T84+U50+U84+V50+V84+W50+W84+X50+X84+Y50+Y84+Z50+Z84+AA50+AA84+AB50+AB84)/2947*100</f>
        <v>39.599592806243642</v>
      </c>
      <c r="AC24" s="54"/>
    </row>
    <row r="25" spans="1:43" s="118" customFormat="1" ht="35.25" customHeight="1" x14ac:dyDescent="0.3">
      <c r="A25" s="112" t="s">
        <v>55</v>
      </c>
      <c r="B25" s="112" t="s">
        <v>53</v>
      </c>
      <c r="C25" s="112"/>
      <c r="D25" s="112" t="s">
        <v>55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 t="s">
        <v>270</v>
      </c>
      <c r="O25" s="112"/>
      <c r="P25" s="113" t="s">
        <v>84</v>
      </c>
      <c r="Q25" s="114" t="s">
        <v>24</v>
      </c>
      <c r="R25" s="120">
        <f t="shared" ref="R25:AB25" si="1">R26+R40+R48+R110+R143</f>
        <v>184160.90000000002</v>
      </c>
      <c r="S25" s="120">
        <f>S26+S40+S48+S110+S143</f>
        <v>209494.6</v>
      </c>
      <c r="T25" s="120">
        <f t="shared" ref="T25" si="2">T26+T40+T48+T110+T143</f>
        <v>49428.9</v>
      </c>
      <c r="U25" s="120">
        <f>U26+U40+U48+U110+U143</f>
        <v>48409.1</v>
      </c>
      <c r="V25" s="120">
        <f t="shared" si="1"/>
        <v>42000</v>
      </c>
      <c r="W25" s="120">
        <f t="shared" si="1"/>
        <v>30000</v>
      </c>
      <c r="X25" s="120">
        <f t="shared" si="1"/>
        <v>30000</v>
      </c>
      <c r="Y25" s="120">
        <f t="shared" si="1"/>
        <v>30000</v>
      </c>
      <c r="Z25" s="120">
        <f t="shared" si="1"/>
        <v>30000</v>
      </c>
      <c r="AA25" s="120">
        <f t="shared" si="1"/>
        <v>30000</v>
      </c>
      <c r="AB25" s="120">
        <f t="shared" si="1"/>
        <v>25000</v>
      </c>
      <c r="AC25" s="115"/>
      <c r="AD25" s="116"/>
      <c r="AE25" s="116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</row>
    <row r="26" spans="1:43" s="139" customFormat="1" ht="65.25" customHeight="1" x14ac:dyDescent="0.3">
      <c r="A26" s="119" t="s">
        <v>55</v>
      </c>
      <c r="B26" s="119" t="s">
        <v>53</v>
      </c>
      <c r="C26" s="119"/>
      <c r="D26" s="119" t="s">
        <v>55</v>
      </c>
      <c r="E26" s="119"/>
      <c r="F26" s="119"/>
      <c r="G26" s="119"/>
      <c r="H26" s="119"/>
      <c r="I26" s="119"/>
      <c r="J26" s="119"/>
      <c r="K26" s="119"/>
      <c r="L26" s="119"/>
      <c r="M26" s="119"/>
      <c r="N26" s="119" t="s">
        <v>270</v>
      </c>
      <c r="O26" s="119"/>
      <c r="P26" s="134" t="s">
        <v>126</v>
      </c>
      <c r="Q26" s="135" t="s">
        <v>24</v>
      </c>
      <c r="R26" s="127">
        <f>R27</f>
        <v>88741</v>
      </c>
      <c r="S26" s="127">
        <f t="shared" ref="S26:AB26" si="3">S27</f>
        <v>105858.59999999999</v>
      </c>
      <c r="T26" s="127">
        <f t="shared" si="3"/>
        <v>10000</v>
      </c>
      <c r="U26" s="127">
        <f t="shared" si="3"/>
        <v>10000</v>
      </c>
      <c r="V26" s="127">
        <f t="shared" si="3"/>
        <v>10000</v>
      </c>
      <c r="W26" s="127">
        <f t="shared" si="3"/>
        <v>10000</v>
      </c>
      <c r="X26" s="127">
        <f t="shared" si="3"/>
        <v>10000</v>
      </c>
      <c r="Y26" s="127">
        <f t="shared" si="3"/>
        <v>10000</v>
      </c>
      <c r="Z26" s="127">
        <f t="shared" si="3"/>
        <v>10000</v>
      </c>
      <c r="AA26" s="127">
        <f t="shared" si="3"/>
        <v>10000</v>
      </c>
      <c r="AB26" s="127">
        <f t="shared" si="3"/>
        <v>10000</v>
      </c>
      <c r="AC26" s="136"/>
      <c r="AD26" s="137"/>
      <c r="AE26" s="137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</row>
    <row r="27" spans="1:43" s="71" customFormat="1" ht="31.2" x14ac:dyDescent="0.3">
      <c r="A27" s="66" t="s">
        <v>55</v>
      </c>
      <c r="B27" s="66" t="s">
        <v>53</v>
      </c>
      <c r="C27" s="66"/>
      <c r="D27" s="66" t="s">
        <v>55</v>
      </c>
      <c r="E27" s="66" t="s">
        <v>57</v>
      </c>
      <c r="F27" s="66" t="s">
        <v>53</v>
      </c>
      <c r="G27" s="66"/>
      <c r="H27" s="66"/>
      <c r="I27" s="66"/>
      <c r="J27" s="66"/>
      <c r="K27" s="66"/>
      <c r="L27" s="66"/>
      <c r="M27" s="66"/>
      <c r="N27" s="66" t="s">
        <v>101</v>
      </c>
      <c r="O27" s="66"/>
      <c r="P27" s="67" t="s">
        <v>271</v>
      </c>
      <c r="Q27" s="75" t="s">
        <v>24</v>
      </c>
      <c r="R27" s="72">
        <f>R29</f>
        <v>88741</v>
      </c>
      <c r="S27" s="72">
        <f t="shared" ref="S27:AB27" si="4">S29</f>
        <v>105858.59999999999</v>
      </c>
      <c r="T27" s="72">
        <f t="shared" si="4"/>
        <v>10000</v>
      </c>
      <c r="U27" s="72">
        <f t="shared" si="4"/>
        <v>10000</v>
      </c>
      <c r="V27" s="72">
        <f t="shared" si="4"/>
        <v>10000</v>
      </c>
      <c r="W27" s="72">
        <f t="shared" si="4"/>
        <v>10000</v>
      </c>
      <c r="X27" s="72">
        <f t="shared" si="4"/>
        <v>10000</v>
      </c>
      <c r="Y27" s="72">
        <f t="shared" si="4"/>
        <v>10000</v>
      </c>
      <c r="Z27" s="72">
        <f t="shared" si="4"/>
        <v>10000</v>
      </c>
      <c r="AA27" s="72">
        <f t="shared" si="4"/>
        <v>10000</v>
      </c>
      <c r="AB27" s="72">
        <f t="shared" si="4"/>
        <v>10000</v>
      </c>
      <c r="AC27" s="73"/>
      <c r="AD27" s="74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</row>
    <row r="28" spans="1:43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102" t="s">
        <v>127</v>
      </c>
      <c r="Q28" s="4" t="s">
        <v>132</v>
      </c>
      <c r="R28" s="14">
        <v>27.8</v>
      </c>
      <c r="S28" s="14">
        <v>13.9</v>
      </c>
      <c r="T28" s="14">
        <v>50</v>
      </c>
      <c r="U28" s="14">
        <v>50</v>
      </c>
      <c r="V28" s="14">
        <v>50</v>
      </c>
      <c r="W28" s="14">
        <v>50</v>
      </c>
      <c r="X28" s="14">
        <v>50</v>
      </c>
      <c r="Y28" s="14">
        <v>50</v>
      </c>
      <c r="Z28" s="14">
        <v>50</v>
      </c>
      <c r="AA28" s="14">
        <v>50</v>
      </c>
      <c r="AB28" s="14">
        <v>50</v>
      </c>
      <c r="AC28" s="55"/>
      <c r="AD28" s="48"/>
    </row>
    <row r="29" spans="1:43" s="90" customFormat="1" ht="22.5" customHeight="1" x14ac:dyDescent="0.3">
      <c r="A29" s="86" t="s">
        <v>55</v>
      </c>
      <c r="B29" s="86" t="s">
        <v>53</v>
      </c>
      <c r="C29" s="86"/>
      <c r="D29" s="86" t="s">
        <v>55</v>
      </c>
      <c r="E29" s="86" t="s">
        <v>57</v>
      </c>
      <c r="F29" s="86" t="s">
        <v>53</v>
      </c>
      <c r="G29" s="86"/>
      <c r="H29" s="86" t="s">
        <v>85</v>
      </c>
      <c r="I29" s="86" t="s">
        <v>86</v>
      </c>
      <c r="J29" s="86" t="s">
        <v>86</v>
      </c>
      <c r="K29" s="86" t="s">
        <v>52</v>
      </c>
      <c r="L29" s="86" t="s">
        <v>53</v>
      </c>
      <c r="M29" s="86" t="s">
        <v>54</v>
      </c>
      <c r="N29" s="86" t="s">
        <v>101</v>
      </c>
      <c r="O29" s="86"/>
      <c r="P29" s="194" t="s">
        <v>130</v>
      </c>
      <c r="Q29" s="190" t="s">
        <v>24</v>
      </c>
      <c r="R29" s="7">
        <f>R30+R31</f>
        <v>88741</v>
      </c>
      <c r="S29" s="7">
        <f t="shared" ref="S29:AB29" si="5">S30+S31</f>
        <v>105858.59999999999</v>
      </c>
      <c r="T29" s="7">
        <f t="shared" si="5"/>
        <v>10000</v>
      </c>
      <c r="U29" s="7">
        <f t="shared" si="5"/>
        <v>10000</v>
      </c>
      <c r="V29" s="7">
        <f t="shared" si="5"/>
        <v>10000</v>
      </c>
      <c r="W29" s="7">
        <f t="shared" si="5"/>
        <v>10000</v>
      </c>
      <c r="X29" s="7">
        <f t="shared" si="5"/>
        <v>10000</v>
      </c>
      <c r="Y29" s="7">
        <f t="shared" si="5"/>
        <v>10000</v>
      </c>
      <c r="Z29" s="7">
        <f t="shared" si="5"/>
        <v>10000</v>
      </c>
      <c r="AA29" s="7">
        <f t="shared" si="5"/>
        <v>10000</v>
      </c>
      <c r="AB29" s="7">
        <f t="shared" si="5"/>
        <v>10000</v>
      </c>
      <c r="AC29" s="87"/>
      <c r="AD29" s="88"/>
      <c r="AE29" s="88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</row>
    <row r="30" spans="1:43" s="90" customFormat="1" x14ac:dyDescent="0.3">
      <c r="A30" s="86" t="s">
        <v>55</v>
      </c>
      <c r="B30" s="86" t="s">
        <v>53</v>
      </c>
      <c r="C30" s="86"/>
      <c r="D30" s="86" t="s">
        <v>55</v>
      </c>
      <c r="E30" s="86" t="s">
        <v>57</v>
      </c>
      <c r="F30" s="86" t="s">
        <v>53</v>
      </c>
      <c r="G30" s="86" t="s">
        <v>69</v>
      </c>
      <c r="H30" s="86" t="s">
        <v>85</v>
      </c>
      <c r="I30" s="86" t="s">
        <v>86</v>
      </c>
      <c r="J30" s="86" t="s">
        <v>86</v>
      </c>
      <c r="K30" s="86" t="s">
        <v>52</v>
      </c>
      <c r="L30" s="86" t="s">
        <v>53</v>
      </c>
      <c r="M30" s="86" t="s">
        <v>54</v>
      </c>
      <c r="N30" s="86" t="s">
        <v>102</v>
      </c>
      <c r="O30" s="86"/>
      <c r="P30" s="195"/>
      <c r="Q30" s="191"/>
      <c r="R30" s="9">
        <f>808+78741</f>
        <v>79549</v>
      </c>
      <c r="S30" s="9">
        <v>96826.9</v>
      </c>
      <c r="T30" s="9">
        <v>10000</v>
      </c>
      <c r="U30" s="9">
        <v>10000</v>
      </c>
      <c r="V30" s="9">
        <v>10000</v>
      </c>
      <c r="W30" s="9">
        <v>10000</v>
      </c>
      <c r="X30" s="9">
        <v>10000</v>
      </c>
      <c r="Y30" s="9">
        <v>10000</v>
      </c>
      <c r="Z30" s="9">
        <v>10000</v>
      </c>
      <c r="AA30" s="9">
        <v>10000</v>
      </c>
      <c r="AB30" s="9">
        <v>10000</v>
      </c>
      <c r="AC30" s="87"/>
      <c r="AD30" s="88"/>
      <c r="AE30" s="88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</row>
    <row r="31" spans="1:43" s="90" customFormat="1" ht="15.75" customHeight="1" x14ac:dyDescent="0.3">
      <c r="A31" s="86" t="s">
        <v>55</v>
      </c>
      <c r="B31" s="86" t="s">
        <v>53</v>
      </c>
      <c r="C31" s="86"/>
      <c r="D31" s="86" t="s">
        <v>55</v>
      </c>
      <c r="E31" s="86" t="s">
        <v>57</v>
      </c>
      <c r="F31" s="86" t="s">
        <v>53</v>
      </c>
      <c r="G31" s="86" t="s">
        <v>70</v>
      </c>
      <c r="H31" s="86" t="s">
        <v>85</v>
      </c>
      <c r="I31" s="86" t="s">
        <v>86</v>
      </c>
      <c r="J31" s="86" t="s">
        <v>86</v>
      </c>
      <c r="K31" s="86" t="s">
        <v>52</v>
      </c>
      <c r="L31" s="86" t="s">
        <v>53</v>
      </c>
      <c r="M31" s="86" t="s">
        <v>54</v>
      </c>
      <c r="N31" s="86" t="s">
        <v>103</v>
      </c>
      <c r="O31" s="86"/>
      <c r="P31" s="196"/>
      <c r="Q31" s="192"/>
      <c r="R31" s="9">
        <v>9192</v>
      </c>
      <c r="S31" s="9">
        <v>9031.7000000000007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87"/>
      <c r="AD31" s="88"/>
      <c r="AE31" s="88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</row>
    <row r="32" spans="1:43" s="59" customFormat="1" x14ac:dyDescent="0.3">
      <c r="A32" s="52"/>
      <c r="B32" s="52"/>
      <c r="C32" s="52"/>
      <c r="D32" s="52"/>
      <c r="E32" s="52"/>
      <c r="F32" s="52"/>
      <c r="G32" s="52"/>
      <c r="H32" s="52"/>
      <c r="I32" s="51"/>
      <c r="J32" s="52"/>
      <c r="K32" s="52"/>
      <c r="L32" s="52"/>
      <c r="M32" s="52"/>
      <c r="N32" s="52"/>
      <c r="O32" s="52"/>
      <c r="P32" s="2" t="s">
        <v>257</v>
      </c>
      <c r="Q32" s="4" t="s">
        <v>125</v>
      </c>
      <c r="R32" s="24">
        <v>2</v>
      </c>
      <c r="S32" s="24">
        <v>2</v>
      </c>
      <c r="T32" s="24">
        <v>2</v>
      </c>
      <c r="U32" s="24">
        <v>2</v>
      </c>
      <c r="V32" s="24">
        <v>2</v>
      </c>
      <c r="W32" s="24">
        <v>2</v>
      </c>
      <c r="X32" s="24">
        <v>2</v>
      </c>
      <c r="Y32" s="24">
        <v>2</v>
      </c>
      <c r="Z32" s="24">
        <v>2</v>
      </c>
      <c r="AA32" s="24">
        <v>2</v>
      </c>
      <c r="AB32" s="24">
        <v>2</v>
      </c>
      <c r="AC32" s="54"/>
      <c r="AD32" s="56"/>
      <c r="AE32" s="57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</row>
    <row r="33" spans="1:43" ht="31.2" hidden="1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2" t="s">
        <v>38</v>
      </c>
      <c r="Q33" s="4" t="s">
        <v>1</v>
      </c>
      <c r="R33" s="31">
        <v>27.8</v>
      </c>
      <c r="S33" s="31">
        <v>50</v>
      </c>
      <c r="T33" s="31">
        <v>50</v>
      </c>
      <c r="U33" s="31">
        <v>50</v>
      </c>
      <c r="V33" s="31">
        <v>50</v>
      </c>
      <c r="W33" s="31">
        <v>50</v>
      </c>
      <c r="X33" s="31">
        <v>50</v>
      </c>
      <c r="Y33" s="31">
        <v>50</v>
      </c>
      <c r="Z33" s="31">
        <v>50</v>
      </c>
      <c r="AA33" s="31">
        <v>50</v>
      </c>
      <c r="AB33" s="31">
        <v>50</v>
      </c>
      <c r="AC33" s="55"/>
      <c r="AD33" s="48"/>
    </row>
    <row r="34" spans="1:43" s="59" customFormat="1" ht="62.4" x14ac:dyDescent="0.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2" t="s">
        <v>138</v>
      </c>
      <c r="Q34" s="4" t="s">
        <v>125</v>
      </c>
      <c r="R34" s="5">
        <v>4</v>
      </c>
      <c r="S34" s="5">
        <v>4</v>
      </c>
      <c r="T34" s="5">
        <v>4</v>
      </c>
      <c r="U34" s="5">
        <v>4</v>
      </c>
      <c r="V34" s="5">
        <v>4</v>
      </c>
      <c r="W34" s="5">
        <v>4</v>
      </c>
      <c r="X34" s="5">
        <v>4</v>
      </c>
      <c r="Y34" s="5">
        <v>4</v>
      </c>
      <c r="Z34" s="5">
        <v>4</v>
      </c>
      <c r="AA34" s="5">
        <v>4</v>
      </c>
      <c r="AB34" s="5">
        <v>4</v>
      </c>
      <c r="AC34" s="56"/>
      <c r="AD34" s="55"/>
      <c r="AE34" s="57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</row>
    <row r="35" spans="1:43" s="59" customFormat="1" ht="62.4" x14ac:dyDescent="0.3">
      <c r="A35" s="52"/>
      <c r="B35" s="52"/>
      <c r="C35" s="52"/>
      <c r="D35" s="52"/>
      <c r="E35" s="52"/>
      <c r="F35" s="52"/>
      <c r="G35" s="52"/>
      <c r="H35" s="52"/>
      <c r="I35" s="51"/>
      <c r="J35" s="52"/>
      <c r="K35" s="52"/>
      <c r="L35" s="52"/>
      <c r="M35" s="52"/>
      <c r="N35" s="52"/>
      <c r="O35" s="52"/>
      <c r="P35" s="2" t="s">
        <v>259</v>
      </c>
      <c r="Q35" s="4" t="s">
        <v>125</v>
      </c>
      <c r="R35" s="5">
        <v>12</v>
      </c>
      <c r="S35" s="5">
        <v>12</v>
      </c>
      <c r="T35" s="5">
        <v>12</v>
      </c>
      <c r="U35" s="5">
        <v>12</v>
      </c>
      <c r="V35" s="5">
        <v>12</v>
      </c>
      <c r="W35" s="5">
        <v>12</v>
      </c>
      <c r="X35" s="5">
        <v>12</v>
      </c>
      <c r="Y35" s="5">
        <v>12</v>
      </c>
      <c r="Z35" s="5">
        <v>12</v>
      </c>
      <c r="AA35" s="5">
        <v>12</v>
      </c>
      <c r="AB35" s="5">
        <v>12</v>
      </c>
      <c r="AC35" s="54"/>
      <c r="AD35" s="56"/>
      <c r="AE35" s="57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</row>
    <row r="36" spans="1:43" s="90" customFormat="1" ht="46.8" x14ac:dyDescent="0.3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30" t="s">
        <v>139</v>
      </c>
      <c r="Q36" s="35" t="s">
        <v>71</v>
      </c>
      <c r="R36" s="33">
        <v>1</v>
      </c>
      <c r="S36" s="33">
        <v>1</v>
      </c>
      <c r="T36" s="33">
        <v>1</v>
      </c>
      <c r="U36" s="33">
        <v>1</v>
      </c>
      <c r="V36" s="33">
        <v>1</v>
      </c>
      <c r="W36" s="33">
        <v>1</v>
      </c>
      <c r="X36" s="33">
        <v>1</v>
      </c>
      <c r="Y36" s="33">
        <v>1</v>
      </c>
      <c r="Z36" s="33">
        <v>1</v>
      </c>
      <c r="AA36" s="33">
        <v>1</v>
      </c>
      <c r="AB36" s="33">
        <v>1</v>
      </c>
      <c r="AC36" s="87"/>
      <c r="AD36" s="88"/>
      <c r="AE36" s="88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</row>
    <row r="37" spans="1:43" s="59" customFormat="1" x14ac:dyDescent="0.3">
      <c r="A37" s="52"/>
      <c r="B37" s="52"/>
      <c r="C37" s="52"/>
      <c r="D37" s="52"/>
      <c r="E37" s="52"/>
      <c r="F37" s="52"/>
      <c r="G37" s="52"/>
      <c r="H37" s="52"/>
      <c r="I37" s="51"/>
      <c r="J37" s="52"/>
      <c r="K37" s="52"/>
      <c r="L37" s="52"/>
      <c r="M37" s="52"/>
      <c r="N37" s="52"/>
      <c r="O37" s="52"/>
      <c r="P37" s="2" t="s">
        <v>141</v>
      </c>
      <c r="Q37" s="36" t="s">
        <v>125</v>
      </c>
      <c r="R37" s="5">
        <v>5</v>
      </c>
      <c r="S37" s="5">
        <v>5</v>
      </c>
      <c r="T37" s="5">
        <v>5</v>
      </c>
      <c r="U37" s="5">
        <v>5</v>
      </c>
      <c r="V37" s="5">
        <v>5</v>
      </c>
      <c r="W37" s="5">
        <v>5</v>
      </c>
      <c r="X37" s="5">
        <v>5</v>
      </c>
      <c r="Y37" s="5">
        <v>5</v>
      </c>
      <c r="Z37" s="5">
        <v>5</v>
      </c>
      <c r="AA37" s="5">
        <v>5</v>
      </c>
      <c r="AB37" s="5">
        <v>5</v>
      </c>
      <c r="AC37" s="54"/>
      <c r="AD37" s="56"/>
      <c r="AE37" s="57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</row>
    <row r="38" spans="1:43" s="95" customFormat="1" ht="31.2" x14ac:dyDescent="0.3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26" t="s">
        <v>140</v>
      </c>
      <c r="Q38" s="35" t="s">
        <v>71</v>
      </c>
      <c r="R38" s="33">
        <v>1</v>
      </c>
      <c r="S38" s="33">
        <v>1</v>
      </c>
      <c r="T38" s="33">
        <v>1</v>
      </c>
      <c r="U38" s="33">
        <v>1</v>
      </c>
      <c r="V38" s="33">
        <v>1</v>
      </c>
      <c r="W38" s="33">
        <v>1</v>
      </c>
      <c r="X38" s="33">
        <v>1</v>
      </c>
      <c r="Y38" s="33">
        <v>1</v>
      </c>
      <c r="Z38" s="33">
        <v>1</v>
      </c>
      <c r="AA38" s="33">
        <v>1</v>
      </c>
      <c r="AB38" s="33">
        <v>1</v>
      </c>
      <c r="AC38" s="91"/>
      <c r="AD38" s="92"/>
      <c r="AE38" s="93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</row>
    <row r="39" spans="1:43" s="59" customFormat="1" x14ac:dyDescent="0.3">
      <c r="A39" s="52"/>
      <c r="B39" s="52"/>
      <c r="C39" s="52"/>
      <c r="D39" s="52"/>
      <c r="E39" s="52"/>
      <c r="F39" s="52"/>
      <c r="G39" s="52"/>
      <c r="H39" s="52"/>
      <c r="I39" s="51"/>
      <c r="J39" s="52"/>
      <c r="K39" s="52"/>
      <c r="L39" s="52"/>
      <c r="M39" s="52"/>
      <c r="N39" s="52"/>
      <c r="O39" s="52"/>
      <c r="P39" s="2" t="s">
        <v>142</v>
      </c>
      <c r="Q39" s="4" t="s">
        <v>125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4"/>
      <c r="AD39" s="56"/>
      <c r="AE39" s="57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</row>
    <row r="40" spans="1:43" s="131" customFormat="1" ht="69" customHeight="1" x14ac:dyDescent="0.3">
      <c r="A40" s="123">
        <v>1</v>
      </c>
      <c r="B40" s="123">
        <v>4</v>
      </c>
      <c r="C40" s="123"/>
      <c r="D40" s="123">
        <v>2</v>
      </c>
      <c r="E40" s="123"/>
      <c r="F40" s="123"/>
      <c r="G40" s="119"/>
      <c r="H40" s="119"/>
      <c r="I40" s="119"/>
      <c r="J40" s="119"/>
      <c r="K40" s="119"/>
      <c r="L40" s="119"/>
      <c r="M40" s="119"/>
      <c r="N40" s="119" t="s">
        <v>104</v>
      </c>
      <c r="O40" s="124"/>
      <c r="P40" s="125" t="s">
        <v>143</v>
      </c>
      <c r="Q40" s="126" t="s">
        <v>24</v>
      </c>
      <c r="R40" s="127">
        <f>R41</f>
        <v>15044.1</v>
      </c>
      <c r="S40" s="127">
        <f t="shared" ref="S40:AB40" si="6">S41</f>
        <v>15044.1</v>
      </c>
      <c r="T40" s="127">
        <f t="shared" si="6"/>
        <v>0</v>
      </c>
      <c r="U40" s="127">
        <f t="shared" si="6"/>
        <v>0</v>
      </c>
      <c r="V40" s="127">
        <f t="shared" si="6"/>
        <v>0</v>
      </c>
      <c r="W40" s="127">
        <f t="shared" si="6"/>
        <v>0</v>
      </c>
      <c r="X40" s="127">
        <f t="shared" si="6"/>
        <v>0</v>
      </c>
      <c r="Y40" s="127">
        <f t="shared" si="6"/>
        <v>0</v>
      </c>
      <c r="Z40" s="127">
        <f t="shared" si="6"/>
        <v>0</v>
      </c>
      <c r="AA40" s="127">
        <f t="shared" si="6"/>
        <v>0</v>
      </c>
      <c r="AB40" s="127">
        <f t="shared" si="6"/>
        <v>0</v>
      </c>
      <c r="AC40" s="128"/>
      <c r="AD40" s="129"/>
      <c r="AE40" s="129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</row>
    <row r="41" spans="1:43" s="71" customFormat="1" ht="36" customHeight="1" x14ac:dyDescent="0.3">
      <c r="A41" s="97">
        <v>1</v>
      </c>
      <c r="B41" s="97">
        <v>4</v>
      </c>
      <c r="C41" s="97"/>
      <c r="D41" s="97">
        <v>2</v>
      </c>
      <c r="E41" s="97">
        <v>0</v>
      </c>
      <c r="F41" s="97">
        <v>1</v>
      </c>
      <c r="G41" s="66"/>
      <c r="H41" s="66"/>
      <c r="I41" s="66"/>
      <c r="J41" s="66"/>
      <c r="K41" s="66"/>
      <c r="L41" s="66"/>
      <c r="M41" s="66"/>
      <c r="N41" s="66" t="s">
        <v>105</v>
      </c>
      <c r="O41" s="66"/>
      <c r="P41" s="67" t="s">
        <v>272</v>
      </c>
      <c r="Q41" s="75" t="s">
        <v>24</v>
      </c>
      <c r="R41" s="72">
        <f>R43</f>
        <v>15044.1</v>
      </c>
      <c r="S41" s="72">
        <f t="shared" ref="S41:AB41" si="7">S43</f>
        <v>15044.1</v>
      </c>
      <c r="T41" s="72">
        <f t="shared" si="7"/>
        <v>0</v>
      </c>
      <c r="U41" s="72">
        <f t="shared" si="7"/>
        <v>0</v>
      </c>
      <c r="V41" s="72">
        <f t="shared" si="7"/>
        <v>0</v>
      </c>
      <c r="W41" s="72">
        <f t="shared" si="7"/>
        <v>0</v>
      </c>
      <c r="X41" s="72">
        <f t="shared" si="7"/>
        <v>0</v>
      </c>
      <c r="Y41" s="72">
        <f t="shared" si="7"/>
        <v>0</v>
      </c>
      <c r="Z41" s="72">
        <f t="shared" si="7"/>
        <v>0</v>
      </c>
      <c r="AA41" s="72">
        <f t="shared" si="7"/>
        <v>0</v>
      </c>
      <c r="AB41" s="72">
        <f t="shared" si="7"/>
        <v>0</v>
      </c>
      <c r="AC41" s="68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</row>
    <row r="42" spans="1:43" ht="31.95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19" t="s">
        <v>144</v>
      </c>
      <c r="Q42" s="8" t="s">
        <v>132</v>
      </c>
      <c r="R42" s="14">
        <f t="shared" ref="R42:AB42" si="8">R109</f>
        <v>2</v>
      </c>
      <c r="S42" s="14">
        <v>3.1</v>
      </c>
      <c r="T42" s="14">
        <v>0</v>
      </c>
      <c r="U42" s="14">
        <f t="shared" si="8"/>
        <v>0</v>
      </c>
      <c r="V42" s="14">
        <f t="shared" si="8"/>
        <v>0</v>
      </c>
      <c r="W42" s="14">
        <f t="shared" si="8"/>
        <v>0</v>
      </c>
      <c r="X42" s="14">
        <f t="shared" si="8"/>
        <v>0</v>
      </c>
      <c r="Y42" s="14">
        <f t="shared" si="8"/>
        <v>0</v>
      </c>
      <c r="Z42" s="14">
        <f t="shared" si="8"/>
        <v>0</v>
      </c>
      <c r="AA42" s="14">
        <f t="shared" si="8"/>
        <v>0</v>
      </c>
      <c r="AB42" s="14">
        <f t="shared" si="8"/>
        <v>0</v>
      </c>
      <c r="AC42" s="62"/>
    </row>
    <row r="43" spans="1:43" s="90" customFormat="1" x14ac:dyDescent="0.3">
      <c r="A43" s="35">
        <v>1</v>
      </c>
      <c r="B43" s="35">
        <v>4</v>
      </c>
      <c r="C43" s="35"/>
      <c r="D43" s="35">
        <v>2</v>
      </c>
      <c r="E43" s="35">
        <v>0</v>
      </c>
      <c r="F43" s="35">
        <v>1</v>
      </c>
      <c r="G43" s="86"/>
      <c r="H43" s="86" t="s">
        <v>85</v>
      </c>
      <c r="I43" s="86" t="s">
        <v>86</v>
      </c>
      <c r="J43" s="86" t="s">
        <v>87</v>
      </c>
      <c r="K43" s="35">
        <v>0</v>
      </c>
      <c r="L43" s="35">
        <v>2</v>
      </c>
      <c r="M43" s="35">
        <v>0</v>
      </c>
      <c r="N43" s="35" t="s">
        <v>105</v>
      </c>
      <c r="O43" s="35"/>
      <c r="P43" s="194" t="s">
        <v>123</v>
      </c>
      <c r="Q43" s="200" t="s">
        <v>24</v>
      </c>
      <c r="R43" s="7">
        <f>SUM(R44:R46)</f>
        <v>15044.1</v>
      </c>
      <c r="S43" s="7">
        <f t="shared" ref="S43:T43" si="9">SUM(S44:S46)</f>
        <v>15044.1</v>
      </c>
      <c r="T43" s="7">
        <f t="shared" si="9"/>
        <v>0</v>
      </c>
      <c r="U43" s="7">
        <f t="shared" ref="U43" si="10">SUM(U44:U46)</f>
        <v>0</v>
      </c>
      <c r="V43" s="7">
        <f t="shared" ref="V43" si="11">SUM(V44:V46)</f>
        <v>0</v>
      </c>
      <c r="W43" s="7">
        <f t="shared" ref="W43:X43" si="12">SUM(W44:W46)</f>
        <v>0</v>
      </c>
      <c r="X43" s="7">
        <f t="shared" si="12"/>
        <v>0</v>
      </c>
      <c r="Y43" s="7">
        <f t="shared" ref="Y43" si="13">SUM(Y44:Y46)</f>
        <v>0</v>
      </c>
      <c r="Z43" s="7">
        <f t="shared" ref="Z43:AA43" si="14">SUM(Z44:Z46)</f>
        <v>0</v>
      </c>
      <c r="AA43" s="7">
        <f t="shared" si="14"/>
        <v>0</v>
      </c>
      <c r="AB43" s="7">
        <f t="shared" ref="AB43" si="15">SUM(AB44:AB46)</f>
        <v>0</v>
      </c>
      <c r="AC43" s="87"/>
      <c r="AD43" s="88"/>
      <c r="AE43" s="88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</row>
    <row r="44" spans="1:43" s="90" customFormat="1" hidden="1" x14ac:dyDescent="0.3">
      <c r="A44" s="155">
        <v>1</v>
      </c>
      <c r="B44" s="155">
        <v>4</v>
      </c>
      <c r="C44" s="155"/>
      <c r="D44" s="155">
        <v>2</v>
      </c>
      <c r="E44" s="155">
        <v>0</v>
      </c>
      <c r="F44" s="155">
        <v>1</v>
      </c>
      <c r="G44" s="153">
        <v>11450</v>
      </c>
      <c r="H44" s="153" t="s">
        <v>85</v>
      </c>
      <c r="I44" s="153" t="s">
        <v>86</v>
      </c>
      <c r="J44" s="153" t="s">
        <v>87</v>
      </c>
      <c r="K44" s="155">
        <v>0</v>
      </c>
      <c r="L44" s="155">
        <v>2</v>
      </c>
      <c r="M44" s="155">
        <v>0</v>
      </c>
      <c r="N44" s="155">
        <v>1420111450</v>
      </c>
      <c r="O44" s="154"/>
      <c r="P44" s="195"/>
      <c r="Q44" s="201"/>
      <c r="R44" s="9"/>
      <c r="S44" s="9"/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87"/>
      <c r="AD44" s="88"/>
      <c r="AE44" s="88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</row>
    <row r="45" spans="1:43" s="90" customFormat="1" x14ac:dyDescent="0.3">
      <c r="A45" s="35">
        <v>1</v>
      </c>
      <c r="B45" s="35">
        <v>4</v>
      </c>
      <c r="C45" s="35"/>
      <c r="D45" s="35">
        <v>2</v>
      </c>
      <c r="E45" s="35">
        <v>0</v>
      </c>
      <c r="F45" s="35">
        <v>1</v>
      </c>
      <c r="G45" s="86" t="s">
        <v>78</v>
      </c>
      <c r="H45" s="86" t="s">
        <v>85</v>
      </c>
      <c r="I45" s="86" t="s">
        <v>86</v>
      </c>
      <c r="J45" s="86" t="s">
        <v>87</v>
      </c>
      <c r="K45" s="35">
        <v>0</v>
      </c>
      <c r="L45" s="35">
        <v>2</v>
      </c>
      <c r="M45" s="35">
        <v>0</v>
      </c>
      <c r="N45" s="35" t="s">
        <v>107</v>
      </c>
      <c r="O45" s="35"/>
      <c r="P45" s="195"/>
      <c r="Q45" s="201"/>
      <c r="R45" s="9">
        <v>14141.5</v>
      </c>
      <c r="S45" s="9">
        <v>14141.5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87"/>
      <c r="AD45" s="88"/>
      <c r="AE45" s="88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</row>
    <row r="46" spans="1:43" s="90" customFormat="1" x14ac:dyDescent="0.3">
      <c r="A46" s="35">
        <v>1</v>
      </c>
      <c r="B46" s="35">
        <v>4</v>
      </c>
      <c r="C46" s="35"/>
      <c r="D46" s="35">
        <v>2</v>
      </c>
      <c r="E46" s="35">
        <v>0</v>
      </c>
      <c r="F46" s="35">
        <v>1</v>
      </c>
      <c r="G46" s="86" t="s">
        <v>77</v>
      </c>
      <c r="H46" s="86" t="s">
        <v>85</v>
      </c>
      <c r="I46" s="86" t="s">
        <v>86</v>
      </c>
      <c r="J46" s="86" t="s">
        <v>87</v>
      </c>
      <c r="K46" s="35">
        <v>0</v>
      </c>
      <c r="L46" s="35">
        <v>2</v>
      </c>
      <c r="M46" s="35">
        <v>0</v>
      </c>
      <c r="N46" s="35" t="s">
        <v>263</v>
      </c>
      <c r="O46" s="35"/>
      <c r="P46" s="196"/>
      <c r="Q46" s="202"/>
      <c r="R46" s="9">
        <v>902.6</v>
      </c>
      <c r="S46" s="9">
        <v>902.6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87"/>
      <c r="AD46" s="88"/>
      <c r="AE46" s="88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</row>
    <row r="47" spans="1:43" ht="46.8" x14ac:dyDescent="0.3">
      <c r="A47" s="36"/>
      <c r="B47" s="36"/>
      <c r="C47" s="36"/>
      <c r="D47" s="109"/>
      <c r="E47" s="36"/>
      <c r="F47" s="36"/>
      <c r="G47" s="51"/>
      <c r="H47" s="51"/>
      <c r="I47" s="51"/>
      <c r="J47" s="51"/>
      <c r="K47" s="36"/>
      <c r="L47" s="36"/>
      <c r="M47" s="36"/>
      <c r="N47" s="36"/>
      <c r="O47" s="36"/>
      <c r="P47" s="32" t="s">
        <v>145</v>
      </c>
      <c r="Q47" s="8" t="s">
        <v>125</v>
      </c>
      <c r="R47" s="24">
        <v>1</v>
      </c>
      <c r="S47" s="24">
        <v>1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62"/>
    </row>
    <row r="48" spans="1:43" s="131" customFormat="1" ht="141.75" customHeight="1" x14ac:dyDescent="0.3">
      <c r="A48" s="119" t="s">
        <v>55</v>
      </c>
      <c r="B48" s="119" t="s">
        <v>53</v>
      </c>
      <c r="C48" s="119"/>
      <c r="D48" s="119" t="s">
        <v>58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 t="s">
        <v>106</v>
      </c>
      <c r="O48" s="119"/>
      <c r="P48" s="132" t="s">
        <v>260</v>
      </c>
      <c r="Q48" s="126" t="s">
        <v>24</v>
      </c>
      <c r="R48" s="127">
        <f>R49</f>
        <v>63788.100000000006</v>
      </c>
      <c r="S48" s="127">
        <f t="shared" ref="S48:AB48" si="16">S49</f>
        <v>19871.3</v>
      </c>
      <c r="T48" s="127">
        <f t="shared" si="16"/>
        <v>10000</v>
      </c>
      <c r="U48" s="127">
        <f t="shared" si="16"/>
        <v>10000</v>
      </c>
      <c r="V48" s="127">
        <f t="shared" si="16"/>
        <v>10000</v>
      </c>
      <c r="W48" s="127">
        <f t="shared" si="16"/>
        <v>10000</v>
      </c>
      <c r="X48" s="127">
        <f t="shared" si="16"/>
        <v>10000</v>
      </c>
      <c r="Y48" s="127">
        <f t="shared" si="16"/>
        <v>10000</v>
      </c>
      <c r="Z48" s="127">
        <f t="shared" si="16"/>
        <v>10000</v>
      </c>
      <c r="AA48" s="127">
        <f t="shared" si="16"/>
        <v>10000</v>
      </c>
      <c r="AB48" s="127">
        <f t="shared" si="16"/>
        <v>10000</v>
      </c>
      <c r="AC48" s="128"/>
      <c r="AD48" s="133"/>
      <c r="AE48" s="129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</row>
    <row r="49" spans="1:43" s="79" customFormat="1" ht="31.2" x14ac:dyDescent="0.3">
      <c r="A49" s="66" t="s">
        <v>55</v>
      </c>
      <c r="B49" s="66" t="s">
        <v>53</v>
      </c>
      <c r="C49" s="66"/>
      <c r="D49" s="66" t="s">
        <v>58</v>
      </c>
      <c r="E49" s="66" t="s">
        <v>52</v>
      </c>
      <c r="F49" s="66" t="s">
        <v>52</v>
      </c>
      <c r="G49" s="66"/>
      <c r="H49" s="66"/>
      <c r="I49" s="66"/>
      <c r="J49" s="66"/>
      <c r="K49" s="66"/>
      <c r="L49" s="66"/>
      <c r="M49" s="66"/>
      <c r="N49" s="66" t="s">
        <v>106</v>
      </c>
      <c r="O49" s="66"/>
      <c r="P49" s="67" t="s">
        <v>273</v>
      </c>
      <c r="Q49" s="75" t="s">
        <v>24</v>
      </c>
      <c r="R49" s="72">
        <f>R51</f>
        <v>63788.100000000006</v>
      </c>
      <c r="S49" s="72">
        <f t="shared" ref="S49:AB49" si="17">S51</f>
        <v>19871.3</v>
      </c>
      <c r="T49" s="72">
        <f t="shared" si="17"/>
        <v>10000</v>
      </c>
      <c r="U49" s="72">
        <f t="shared" si="17"/>
        <v>10000</v>
      </c>
      <c r="V49" s="72">
        <f t="shared" si="17"/>
        <v>10000</v>
      </c>
      <c r="W49" s="72">
        <f t="shared" si="17"/>
        <v>10000</v>
      </c>
      <c r="X49" s="72">
        <f t="shared" si="17"/>
        <v>10000</v>
      </c>
      <c r="Y49" s="72">
        <f t="shared" si="17"/>
        <v>10000</v>
      </c>
      <c r="Z49" s="72">
        <f t="shared" si="17"/>
        <v>10000</v>
      </c>
      <c r="AA49" s="72">
        <f t="shared" si="17"/>
        <v>10000</v>
      </c>
      <c r="AB49" s="72">
        <f t="shared" si="17"/>
        <v>10000</v>
      </c>
      <c r="AC49" s="76"/>
      <c r="AD49" s="77"/>
      <c r="AE49" s="77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</row>
    <row r="50" spans="1:43" s="59" customFormat="1" ht="31.2" x14ac:dyDescent="0.3">
      <c r="A50" s="52"/>
      <c r="B50" s="52"/>
      <c r="C50" s="52"/>
      <c r="D50" s="52"/>
      <c r="E50" s="52"/>
      <c r="F50" s="152"/>
      <c r="G50" s="52"/>
      <c r="H50" s="52"/>
      <c r="I50" s="51"/>
      <c r="J50" s="52"/>
      <c r="K50" s="52"/>
      <c r="L50" s="52"/>
      <c r="M50" s="52"/>
      <c r="N50" s="52"/>
      <c r="O50" s="52"/>
      <c r="P50" s="19" t="s">
        <v>146</v>
      </c>
      <c r="Q50" s="3" t="s">
        <v>125</v>
      </c>
      <c r="R50" s="5">
        <f>R56</f>
        <v>15</v>
      </c>
      <c r="S50" s="5">
        <f t="shared" ref="S50:AB50" si="18">S56</f>
        <v>4</v>
      </c>
      <c r="T50" s="5">
        <f t="shared" si="18"/>
        <v>4</v>
      </c>
      <c r="U50" s="5">
        <f t="shared" si="18"/>
        <v>4</v>
      </c>
      <c r="V50" s="5">
        <f t="shared" si="18"/>
        <v>4</v>
      </c>
      <c r="W50" s="5">
        <f t="shared" si="18"/>
        <v>4</v>
      </c>
      <c r="X50" s="5">
        <f t="shared" si="18"/>
        <v>4</v>
      </c>
      <c r="Y50" s="5">
        <f t="shared" si="18"/>
        <v>4</v>
      </c>
      <c r="Z50" s="5">
        <f t="shared" si="18"/>
        <v>4</v>
      </c>
      <c r="AA50" s="5">
        <f t="shared" si="18"/>
        <v>4</v>
      </c>
      <c r="AB50" s="5">
        <f t="shared" si="18"/>
        <v>4</v>
      </c>
      <c r="AC50" s="54"/>
      <c r="AD50" s="57"/>
      <c r="AE50" s="57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</row>
    <row r="51" spans="1:43" s="95" customFormat="1" x14ac:dyDescent="0.3">
      <c r="A51" s="86" t="s">
        <v>55</v>
      </c>
      <c r="B51" s="86" t="s">
        <v>53</v>
      </c>
      <c r="C51" s="86"/>
      <c r="D51" s="86" t="s">
        <v>58</v>
      </c>
      <c r="E51" s="86" t="s">
        <v>52</v>
      </c>
      <c r="F51" s="86" t="s">
        <v>55</v>
      </c>
      <c r="G51" s="86"/>
      <c r="H51" s="86" t="s">
        <v>85</v>
      </c>
      <c r="I51" s="86" t="s">
        <v>88</v>
      </c>
      <c r="J51" s="86" t="s">
        <v>89</v>
      </c>
      <c r="K51" s="86" t="s">
        <v>52</v>
      </c>
      <c r="L51" s="86" t="s">
        <v>52</v>
      </c>
      <c r="M51" s="86" t="s">
        <v>52</v>
      </c>
      <c r="N51" s="86" t="s">
        <v>105</v>
      </c>
      <c r="O51" s="96"/>
      <c r="P51" s="194" t="s">
        <v>147</v>
      </c>
      <c r="Q51" s="200" t="s">
        <v>24</v>
      </c>
      <c r="R51" s="7">
        <f t="shared" ref="R51:AB51" si="19">SUM(R52:R54)</f>
        <v>63788.100000000006</v>
      </c>
      <c r="S51" s="7">
        <f t="shared" si="19"/>
        <v>19871.3</v>
      </c>
      <c r="T51" s="7">
        <f t="shared" si="19"/>
        <v>10000</v>
      </c>
      <c r="U51" s="7">
        <f t="shared" si="19"/>
        <v>10000</v>
      </c>
      <c r="V51" s="7">
        <f t="shared" si="19"/>
        <v>10000</v>
      </c>
      <c r="W51" s="7">
        <f t="shared" si="19"/>
        <v>10000</v>
      </c>
      <c r="X51" s="7">
        <f t="shared" si="19"/>
        <v>10000</v>
      </c>
      <c r="Y51" s="7">
        <f t="shared" si="19"/>
        <v>10000</v>
      </c>
      <c r="Z51" s="7">
        <f t="shared" si="19"/>
        <v>10000</v>
      </c>
      <c r="AA51" s="7">
        <f t="shared" si="19"/>
        <v>10000</v>
      </c>
      <c r="AB51" s="7">
        <f t="shared" si="19"/>
        <v>10000</v>
      </c>
      <c r="AC51" s="91"/>
      <c r="AD51" s="93"/>
      <c r="AE51" s="93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</row>
    <row r="52" spans="1:43" s="95" customFormat="1" x14ac:dyDescent="0.3">
      <c r="A52" s="86" t="s">
        <v>55</v>
      </c>
      <c r="B52" s="86" t="s">
        <v>53</v>
      </c>
      <c r="C52" s="86"/>
      <c r="D52" s="86" t="s">
        <v>58</v>
      </c>
      <c r="E52" s="86" t="s">
        <v>52</v>
      </c>
      <c r="F52" s="86" t="s">
        <v>55</v>
      </c>
      <c r="G52" s="86" t="s">
        <v>74</v>
      </c>
      <c r="H52" s="86" t="s">
        <v>85</v>
      </c>
      <c r="I52" s="86" t="s">
        <v>88</v>
      </c>
      <c r="J52" s="86" t="s">
        <v>89</v>
      </c>
      <c r="K52" s="86" t="s">
        <v>52</v>
      </c>
      <c r="L52" s="86" t="s">
        <v>52</v>
      </c>
      <c r="M52" s="86" t="s">
        <v>52</v>
      </c>
      <c r="N52" s="86" t="s">
        <v>111</v>
      </c>
      <c r="O52" s="96"/>
      <c r="P52" s="195"/>
      <c r="Q52" s="201"/>
      <c r="R52" s="7">
        <f t="shared" ref="R52:AB52" si="20">R58+R64+R69+R75+R80</f>
        <v>50768.3</v>
      </c>
      <c r="S52" s="7">
        <f t="shared" si="20"/>
        <v>19871.3</v>
      </c>
      <c r="T52" s="7">
        <f t="shared" si="20"/>
        <v>10000</v>
      </c>
      <c r="U52" s="7">
        <f t="shared" si="20"/>
        <v>10000</v>
      </c>
      <c r="V52" s="7">
        <f t="shared" si="20"/>
        <v>10000</v>
      </c>
      <c r="W52" s="7">
        <f t="shared" si="20"/>
        <v>10000</v>
      </c>
      <c r="X52" s="7">
        <f t="shared" si="20"/>
        <v>10000</v>
      </c>
      <c r="Y52" s="7">
        <f t="shared" si="20"/>
        <v>10000</v>
      </c>
      <c r="Z52" s="7">
        <f t="shared" si="20"/>
        <v>10000</v>
      </c>
      <c r="AA52" s="7">
        <f t="shared" si="20"/>
        <v>10000</v>
      </c>
      <c r="AB52" s="7">
        <f t="shared" si="20"/>
        <v>10000</v>
      </c>
      <c r="AC52" s="91"/>
      <c r="AD52" s="93"/>
      <c r="AE52" s="93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</row>
    <row r="53" spans="1:43" s="95" customFormat="1" x14ac:dyDescent="0.3">
      <c r="A53" s="86" t="s">
        <v>55</v>
      </c>
      <c r="B53" s="86" t="s">
        <v>53</v>
      </c>
      <c r="C53" s="86"/>
      <c r="D53" s="86" t="s">
        <v>58</v>
      </c>
      <c r="E53" s="86" t="s">
        <v>52</v>
      </c>
      <c r="F53" s="86" t="s">
        <v>55</v>
      </c>
      <c r="G53" s="86" t="s">
        <v>75</v>
      </c>
      <c r="H53" s="86" t="s">
        <v>85</v>
      </c>
      <c r="I53" s="86" t="s">
        <v>88</v>
      </c>
      <c r="J53" s="86" t="s">
        <v>89</v>
      </c>
      <c r="K53" s="86" t="s">
        <v>52</v>
      </c>
      <c r="L53" s="86" t="s">
        <v>52</v>
      </c>
      <c r="M53" s="86" t="s">
        <v>52</v>
      </c>
      <c r="N53" s="86" t="s">
        <v>124</v>
      </c>
      <c r="O53" s="96"/>
      <c r="P53" s="195"/>
      <c r="Q53" s="201"/>
      <c r="R53" s="7">
        <f t="shared" ref="R53:AB53" si="21">R59+R65+R70+R76</f>
        <v>12839.800000000001</v>
      </c>
      <c r="S53" s="7">
        <f t="shared" si="21"/>
        <v>0</v>
      </c>
      <c r="T53" s="7">
        <f t="shared" si="21"/>
        <v>0</v>
      </c>
      <c r="U53" s="7">
        <f t="shared" si="21"/>
        <v>0</v>
      </c>
      <c r="V53" s="7">
        <f t="shared" si="21"/>
        <v>0</v>
      </c>
      <c r="W53" s="7">
        <f t="shared" si="21"/>
        <v>0</v>
      </c>
      <c r="X53" s="7">
        <f t="shared" si="21"/>
        <v>0</v>
      </c>
      <c r="Y53" s="7">
        <f t="shared" si="21"/>
        <v>0</v>
      </c>
      <c r="Z53" s="7">
        <f t="shared" si="21"/>
        <v>0</v>
      </c>
      <c r="AA53" s="7">
        <f t="shared" si="21"/>
        <v>0</v>
      </c>
      <c r="AB53" s="7">
        <f t="shared" si="21"/>
        <v>0</v>
      </c>
      <c r="AC53" s="91"/>
      <c r="AD53" s="93"/>
      <c r="AE53" s="93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</row>
    <row r="54" spans="1:43" s="95" customFormat="1" x14ac:dyDescent="0.3">
      <c r="A54" s="86" t="s">
        <v>55</v>
      </c>
      <c r="B54" s="86" t="s">
        <v>53</v>
      </c>
      <c r="C54" s="86"/>
      <c r="D54" s="86" t="s">
        <v>58</v>
      </c>
      <c r="E54" s="86" t="s">
        <v>52</v>
      </c>
      <c r="F54" s="86" t="s">
        <v>55</v>
      </c>
      <c r="G54" s="86" t="s">
        <v>76</v>
      </c>
      <c r="H54" s="86" t="s">
        <v>85</v>
      </c>
      <c r="I54" s="86" t="s">
        <v>88</v>
      </c>
      <c r="J54" s="86" t="s">
        <v>89</v>
      </c>
      <c r="K54" s="86" t="s">
        <v>52</v>
      </c>
      <c r="L54" s="86" t="s">
        <v>52</v>
      </c>
      <c r="M54" s="86" t="s">
        <v>52</v>
      </c>
      <c r="N54" s="86" t="s">
        <v>112</v>
      </c>
      <c r="O54" s="96"/>
      <c r="P54" s="196"/>
      <c r="Q54" s="202"/>
      <c r="R54" s="7">
        <f>R60+R71+R77</f>
        <v>180</v>
      </c>
      <c r="S54" s="7">
        <f t="shared" ref="S54:AB54" si="22">S60+S66+S71+S77</f>
        <v>0</v>
      </c>
      <c r="T54" s="7">
        <f t="shared" si="22"/>
        <v>0</v>
      </c>
      <c r="U54" s="7">
        <f t="shared" si="22"/>
        <v>0</v>
      </c>
      <c r="V54" s="7">
        <f t="shared" si="22"/>
        <v>0</v>
      </c>
      <c r="W54" s="7">
        <f t="shared" si="22"/>
        <v>0</v>
      </c>
      <c r="X54" s="7">
        <f t="shared" si="22"/>
        <v>0</v>
      </c>
      <c r="Y54" s="7">
        <f t="shared" si="22"/>
        <v>0</v>
      </c>
      <c r="Z54" s="7">
        <f t="shared" si="22"/>
        <v>0</v>
      </c>
      <c r="AA54" s="7">
        <f t="shared" si="22"/>
        <v>0</v>
      </c>
      <c r="AB54" s="7">
        <f t="shared" si="22"/>
        <v>0</v>
      </c>
      <c r="AC54" s="91"/>
      <c r="AD54" s="93"/>
      <c r="AE54" s="93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</row>
    <row r="55" spans="1:43" s="59" customFormat="1" x14ac:dyDescent="0.3">
      <c r="A55" s="52"/>
      <c r="B55" s="52"/>
      <c r="C55" s="52"/>
      <c r="D55" s="52"/>
      <c r="E55" s="52"/>
      <c r="F55" s="52"/>
      <c r="G55" s="52"/>
      <c r="H55" s="52"/>
      <c r="I55" s="51"/>
      <c r="J55" s="52"/>
      <c r="K55" s="52"/>
      <c r="L55" s="52"/>
      <c r="M55" s="52"/>
      <c r="N55" s="52"/>
      <c r="O55" s="52"/>
      <c r="P55" s="19" t="s">
        <v>148</v>
      </c>
      <c r="Q55" s="8" t="s">
        <v>132</v>
      </c>
      <c r="R55" s="14">
        <f t="shared" ref="R55:AB55" si="23">R61+R66+R72+R78+R81</f>
        <v>12.9</v>
      </c>
      <c r="S55" s="14">
        <f t="shared" si="23"/>
        <v>4</v>
      </c>
      <c r="T55" s="14">
        <f t="shared" si="23"/>
        <v>4</v>
      </c>
      <c r="U55" s="14">
        <f t="shared" si="23"/>
        <v>4</v>
      </c>
      <c r="V55" s="14">
        <f t="shared" si="23"/>
        <v>4</v>
      </c>
      <c r="W55" s="14">
        <f t="shared" si="23"/>
        <v>4</v>
      </c>
      <c r="X55" s="14">
        <f t="shared" si="23"/>
        <v>4</v>
      </c>
      <c r="Y55" s="14">
        <f t="shared" si="23"/>
        <v>4</v>
      </c>
      <c r="Z55" s="14">
        <f t="shared" si="23"/>
        <v>4</v>
      </c>
      <c r="AA55" s="14">
        <f t="shared" si="23"/>
        <v>4</v>
      </c>
      <c r="AB55" s="14">
        <f t="shared" si="23"/>
        <v>4</v>
      </c>
      <c r="AC55" s="54"/>
      <c r="AD55" s="57"/>
      <c r="AE55" s="57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</row>
    <row r="56" spans="1:43" ht="21" customHeight="1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19" t="s">
        <v>149</v>
      </c>
      <c r="Q56" s="8" t="s">
        <v>125</v>
      </c>
      <c r="R56" s="5">
        <f t="shared" ref="R56:AB56" si="24">R62+R67+R73+R79+R82</f>
        <v>15</v>
      </c>
      <c r="S56" s="5">
        <f t="shared" si="24"/>
        <v>4</v>
      </c>
      <c r="T56" s="5">
        <f t="shared" si="24"/>
        <v>4</v>
      </c>
      <c r="U56" s="5">
        <f t="shared" si="24"/>
        <v>4</v>
      </c>
      <c r="V56" s="5">
        <f t="shared" si="24"/>
        <v>4</v>
      </c>
      <c r="W56" s="5">
        <f t="shared" si="24"/>
        <v>4</v>
      </c>
      <c r="X56" s="5">
        <f t="shared" si="24"/>
        <v>4</v>
      </c>
      <c r="Y56" s="5">
        <f t="shared" si="24"/>
        <v>4</v>
      </c>
      <c r="Z56" s="5">
        <f t="shared" si="24"/>
        <v>4</v>
      </c>
      <c r="AA56" s="5">
        <f t="shared" si="24"/>
        <v>4</v>
      </c>
      <c r="AB56" s="5">
        <f t="shared" si="24"/>
        <v>4</v>
      </c>
    </row>
    <row r="57" spans="1:43" s="90" customFormat="1" x14ac:dyDescent="0.3">
      <c r="A57" s="86" t="s">
        <v>55</v>
      </c>
      <c r="B57" s="86" t="s">
        <v>53</v>
      </c>
      <c r="C57" s="86"/>
      <c r="D57" s="86" t="s">
        <v>58</v>
      </c>
      <c r="E57" s="86" t="s">
        <v>52</v>
      </c>
      <c r="F57" s="86" t="s">
        <v>55</v>
      </c>
      <c r="G57" s="86" t="s">
        <v>67</v>
      </c>
      <c r="H57" s="86" t="s">
        <v>85</v>
      </c>
      <c r="I57" s="86" t="s">
        <v>88</v>
      </c>
      <c r="J57" s="86" t="s">
        <v>89</v>
      </c>
      <c r="K57" s="86" t="s">
        <v>52</v>
      </c>
      <c r="L57" s="86" t="s">
        <v>52</v>
      </c>
      <c r="M57" s="86" t="s">
        <v>54</v>
      </c>
      <c r="N57" s="86" t="s">
        <v>105</v>
      </c>
      <c r="O57" s="96"/>
      <c r="P57" s="193" t="s">
        <v>150</v>
      </c>
      <c r="Q57" s="197" t="s">
        <v>24</v>
      </c>
      <c r="R57" s="9">
        <f>SUM(R58:R60)</f>
        <v>22584.7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87"/>
      <c r="AD57" s="88"/>
      <c r="AE57" s="88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</row>
    <row r="58" spans="1:43" s="90" customFormat="1" x14ac:dyDescent="0.3">
      <c r="A58" s="86" t="s">
        <v>55</v>
      </c>
      <c r="B58" s="86" t="s">
        <v>53</v>
      </c>
      <c r="C58" s="86"/>
      <c r="D58" s="86" t="s">
        <v>58</v>
      </c>
      <c r="E58" s="86" t="s">
        <v>52</v>
      </c>
      <c r="F58" s="86" t="s">
        <v>55</v>
      </c>
      <c r="G58" s="86" t="s">
        <v>74</v>
      </c>
      <c r="H58" s="86" t="s">
        <v>85</v>
      </c>
      <c r="I58" s="86" t="s">
        <v>88</v>
      </c>
      <c r="J58" s="86" t="s">
        <v>89</v>
      </c>
      <c r="K58" s="86" t="s">
        <v>52</v>
      </c>
      <c r="L58" s="86" t="s">
        <v>52</v>
      </c>
      <c r="M58" s="86" t="s">
        <v>54</v>
      </c>
      <c r="N58" s="86" t="s">
        <v>111</v>
      </c>
      <c r="O58" s="96"/>
      <c r="P58" s="188"/>
      <c r="Q58" s="198"/>
      <c r="R58" s="9">
        <v>17645.5</v>
      </c>
      <c r="S58" s="9"/>
      <c r="T58" s="9"/>
      <c r="U58" s="9"/>
      <c r="V58" s="9"/>
      <c r="W58" s="9"/>
      <c r="X58" s="9"/>
      <c r="Y58" s="9"/>
      <c r="Z58" s="9"/>
      <c r="AA58" s="9"/>
      <c r="AB58" s="9"/>
      <c r="AC58" s="87"/>
      <c r="AD58" s="88"/>
      <c r="AE58" s="88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</row>
    <row r="59" spans="1:43" s="90" customFormat="1" x14ac:dyDescent="0.3">
      <c r="A59" s="86" t="s">
        <v>55</v>
      </c>
      <c r="B59" s="86" t="s">
        <v>53</v>
      </c>
      <c r="C59" s="86"/>
      <c r="D59" s="86" t="s">
        <v>58</v>
      </c>
      <c r="E59" s="86" t="s">
        <v>52</v>
      </c>
      <c r="F59" s="86" t="s">
        <v>55</v>
      </c>
      <c r="G59" s="86" t="s">
        <v>75</v>
      </c>
      <c r="H59" s="86" t="s">
        <v>85</v>
      </c>
      <c r="I59" s="86" t="s">
        <v>88</v>
      </c>
      <c r="J59" s="86" t="s">
        <v>89</v>
      </c>
      <c r="K59" s="86" t="s">
        <v>52</v>
      </c>
      <c r="L59" s="86" t="s">
        <v>52</v>
      </c>
      <c r="M59" s="86" t="s">
        <v>54</v>
      </c>
      <c r="N59" s="86" t="s">
        <v>124</v>
      </c>
      <c r="O59" s="96"/>
      <c r="P59" s="188"/>
      <c r="Q59" s="198"/>
      <c r="R59" s="9">
        <v>4919.2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87"/>
      <c r="AD59" s="88"/>
      <c r="AE59" s="88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</row>
    <row r="60" spans="1:43" s="90" customFormat="1" x14ac:dyDescent="0.3">
      <c r="A60" s="86" t="s">
        <v>55</v>
      </c>
      <c r="B60" s="86" t="s">
        <v>53</v>
      </c>
      <c r="C60" s="86"/>
      <c r="D60" s="86" t="s">
        <v>58</v>
      </c>
      <c r="E60" s="86" t="s">
        <v>52</v>
      </c>
      <c r="F60" s="86" t="s">
        <v>55</v>
      </c>
      <c r="G60" s="86" t="s">
        <v>76</v>
      </c>
      <c r="H60" s="86" t="s">
        <v>85</v>
      </c>
      <c r="I60" s="86" t="s">
        <v>88</v>
      </c>
      <c r="J60" s="86" t="s">
        <v>89</v>
      </c>
      <c r="K60" s="86" t="s">
        <v>52</v>
      </c>
      <c r="L60" s="86" t="s">
        <v>52</v>
      </c>
      <c r="M60" s="86" t="s">
        <v>54</v>
      </c>
      <c r="N60" s="86" t="s">
        <v>112</v>
      </c>
      <c r="O60" s="96"/>
      <c r="P60" s="189"/>
      <c r="Q60" s="199"/>
      <c r="R60" s="9">
        <v>20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87"/>
      <c r="AD60" s="88"/>
      <c r="AE60" s="88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</row>
    <row r="61" spans="1:43" ht="37.5" customHeight="1" x14ac:dyDescent="0.3">
      <c r="A61" s="52"/>
      <c r="B61" s="52"/>
      <c r="C61" s="52"/>
      <c r="D61" s="52"/>
      <c r="E61" s="52"/>
      <c r="F61" s="52"/>
      <c r="G61" s="52"/>
      <c r="H61" s="52"/>
      <c r="I61" s="51"/>
      <c r="J61" s="52"/>
      <c r="K61" s="52"/>
      <c r="L61" s="52"/>
      <c r="M61" s="52"/>
      <c r="N61" s="52"/>
      <c r="O61" s="52"/>
      <c r="P61" s="19" t="s">
        <v>151</v>
      </c>
      <c r="Q61" s="8" t="s">
        <v>132</v>
      </c>
      <c r="R61" s="14">
        <v>3.9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</row>
    <row r="62" spans="1:43" ht="31.2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19" t="s">
        <v>152</v>
      </c>
      <c r="Q62" s="8" t="s">
        <v>125</v>
      </c>
      <c r="R62" s="5">
        <v>5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</row>
    <row r="63" spans="1:43" s="90" customFormat="1" x14ac:dyDescent="0.3">
      <c r="A63" s="86" t="s">
        <v>55</v>
      </c>
      <c r="B63" s="86" t="s">
        <v>53</v>
      </c>
      <c r="C63" s="86"/>
      <c r="D63" s="86" t="s">
        <v>58</v>
      </c>
      <c r="E63" s="86" t="s">
        <v>52</v>
      </c>
      <c r="F63" s="86" t="s">
        <v>55</v>
      </c>
      <c r="G63" s="86" t="s">
        <v>67</v>
      </c>
      <c r="H63" s="86" t="s">
        <v>85</v>
      </c>
      <c r="I63" s="86" t="s">
        <v>88</v>
      </c>
      <c r="J63" s="86" t="s">
        <v>89</v>
      </c>
      <c r="K63" s="86" t="s">
        <v>52</v>
      </c>
      <c r="L63" s="86" t="s">
        <v>52</v>
      </c>
      <c r="M63" s="86" t="s">
        <v>53</v>
      </c>
      <c r="N63" s="86" t="s">
        <v>105</v>
      </c>
      <c r="O63" s="86"/>
      <c r="P63" s="193" t="s">
        <v>153</v>
      </c>
      <c r="Q63" s="197" t="s">
        <v>24</v>
      </c>
      <c r="R63" s="9">
        <f>SUM(R64:R65)</f>
        <v>4587.2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87"/>
      <c r="AD63" s="88"/>
      <c r="AE63" s="88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</row>
    <row r="64" spans="1:43" s="90" customFormat="1" x14ac:dyDescent="0.3">
      <c r="A64" s="86" t="s">
        <v>55</v>
      </c>
      <c r="B64" s="86" t="s">
        <v>53</v>
      </c>
      <c r="C64" s="86"/>
      <c r="D64" s="86" t="s">
        <v>58</v>
      </c>
      <c r="E64" s="86" t="s">
        <v>52</v>
      </c>
      <c r="F64" s="86" t="s">
        <v>55</v>
      </c>
      <c r="G64" s="86" t="s">
        <v>74</v>
      </c>
      <c r="H64" s="86" t="s">
        <v>85</v>
      </c>
      <c r="I64" s="86" t="s">
        <v>88</v>
      </c>
      <c r="J64" s="86" t="s">
        <v>89</v>
      </c>
      <c r="K64" s="86" t="s">
        <v>52</v>
      </c>
      <c r="L64" s="86" t="s">
        <v>52</v>
      </c>
      <c r="M64" s="86" t="s">
        <v>53</v>
      </c>
      <c r="N64" s="86" t="s">
        <v>111</v>
      </c>
      <c r="O64" s="86"/>
      <c r="P64" s="188"/>
      <c r="Q64" s="198"/>
      <c r="R64" s="9">
        <v>3719.6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87"/>
      <c r="AD64" s="88"/>
      <c r="AE64" s="88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</row>
    <row r="65" spans="1:43" s="90" customFormat="1" x14ac:dyDescent="0.3">
      <c r="A65" s="86" t="s">
        <v>55</v>
      </c>
      <c r="B65" s="86" t="s">
        <v>53</v>
      </c>
      <c r="C65" s="86"/>
      <c r="D65" s="86" t="s">
        <v>58</v>
      </c>
      <c r="E65" s="86" t="s">
        <v>52</v>
      </c>
      <c r="F65" s="86" t="s">
        <v>55</v>
      </c>
      <c r="G65" s="86" t="s">
        <v>75</v>
      </c>
      <c r="H65" s="86" t="s">
        <v>85</v>
      </c>
      <c r="I65" s="86" t="s">
        <v>88</v>
      </c>
      <c r="J65" s="86" t="s">
        <v>89</v>
      </c>
      <c r="K65" s="86" t="s">
        <v>52</v>
      </c>
      <c r="L65" s="86" t="s">
        <v>52</v>
      </c>
      <c r="M65" s="86" t="s">
        <v>53</v>
      </c>
      <c r="N65" s="86" t="s">
        <v>124</v>
      </c>
      <c r="O65" s="86"/>
      <c r="P65" s="189"/>
      <c r="Q65" s="199"/>
      <c r="R65" s="9">
        <v>867.6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87"/>
      <c r="AD65" s="88"/>
      <c r="AE65" s="88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</row>
    <row r="66" spans="1:43" ht="31.2" x14ac:dyDescent="0.3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19" t="s">
        <v>154</v>
      </c>
      <c r="Q66" s="8" t="s">
        <v>132</v>
      </c>
      <c r="R66" s="14">
        <v>1.7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61"/>
    </row>
    <row r="67" spans="1:43" ht="31.2" x14ac:dyDescent="0.3">
      <c r="A67" s="52"/>
      <c r="B67" s="52"/>
      <c r="C67" s="52"/>
      <c r="D67" s="52"/>
      <c r="E67" s="52"/>
      <c r="F67" s="52"/>
      <c r="G67" s="52"/>
      <c r="H67" s="52"/>
      <c r="I67" s="51"/>
      <c r="J67" s="52"/>
      <c r="K67" s="52"/>
      <c r="L67" s="52"/>
      <c r="M67" s="52"/>
      <c r="N67" s="52"/>
      <c r="O67" s="52"/>
      <c r="P67" s="19" t="s">
        <v>155</v>
      </c>
      <c r="Q67" s="8" t="s">
        <v>125</v>
      </c>
      <c r="R67" s="5">
        <v>1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</row>
    <row r="68" spans="1:43" s="90" customFormat="1" x14ac:dyDescent="0.3">
      <c r="A68" s="86" t="s">
        <v>55</v>
      </c>
      <c r="B68" s="86" t="s">
        <v>53</v>
      </c>
      <c r="C68" s="86"/>
      <c r="D68" s="86" t="s">
        <v>58</v>
      </c>
      <c r="E68" s="86" t="s">
        <v>52</v>
      </c>
      <c r="F68" s="86" t="s">
        <v>55</v>
      </c>
      <c r="G68" s="86" t="s">
        <v>67</v>
      </c>
      <c r="H68" s="86" t="s">
        <v>85</v>
      </c>
      <c r="I68" s="86" t="s">
        <v>88</v>
      </c>
      <c r="J68" s="86" t="s">
        <v>89</v>
      </c>
      <c r="K68" s="86" t="s">
        <v>52</v>
      </c>
      <c r="L68" s="86" t="s">
        <v>52</v>
      </c>
      <c r="M68" s="86" t="s">
        <v>73</v>
      </c>
      <c r="N68" s="86" t="s">
        <v>105</v>
      </c>
      <c r="O68" s="96"/>
      <c r="P68" s="193" t="s">
        <v>150</v>
      </c>
      <c r="Q68" s="197" t="s">
        <v>24</v>
      </c>
      <c r="R68" s="9">
        <f>SUM(R69:R71)</f>
        <v>17405.900000000001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87"/>
      <c r="AD68" s="88"/>
      <c r="AE68" s="88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</row>
    <row r="69" spans="1:43" s="90" customFormat="1" x14ac:dyDescent="0.3">
      <c r="A69" s="86" t="s">
        <v>55</v>
      </c>
      <c r="B69" s="86" t="s">
        <v>53</v>
      </c>
      <c r="C69" s="86"/>
      <c r="D69" s="86" t="s">
        <v>58</v>
      </c>
      <c r="E69" s="86" t="s">
        <v>52</v>
      </c>
      <c r="F69" s="86" t="s">
        <v>55</v>
      </c>
      <c r="G69" s="86" t="s">
        <v>74</v>
      </c>
      <c r="H69" s="86" t="s">
        <v>85</v>
      </c>
      <c r="I69" s="86" t="s">
        <v>88</v>
      </c>
      <c r="J69" s="86" t="s">
        <v>89</v>
      </c>
      <c r="K69" s="86" t="s">
        <v>52</v>
      </c>
      <c r="L69" s="86" t="s">
        <v>52</v>
      </c>
      <c r="M69" s="86" t="s">
        <v>73</v>
      </c>
      <c r="N69" s="86" t="s">
        <v>111</v>
      </c>
      <c r="O69" s="96"/>
      <c r="P69" s="188"/>
      <c r="Q69" s="198"/>
      <c r="R69" s="9">
        <v>14045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87"/>
      <c r="AD69" s="88"/>
      <c r="AE69" s="88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</row>
    <row r="70" spans="1:43" s="90" customFormat="1" x14ac:dyDescent="0.3">
      <c r="A70" s="86" t="s">
        <v>55</v>
      </c>
      <c r="B70" s="86" t="s">
        <v>53</v>
      </c>
      <c r="C70" s="86"/>
      <c r="D70" s="86" t="s">
        <v>58</v>
      </c>
      <c r="E70" s="86" t="s">
        <v>52</v>
      </c>
      <c r="F70" s="86" t="s">
        <v>55</v>
      </c>
      <c r="G70" s="86" t="s">
        <v>75</v>
      </c>
      <c r="H70" s="86" t="s">
        <v>85</v>
      </c>
      <c r="I70" s="86" t="s">
        <v>88</v>
      </c>
      <c r="J70" s="86" t="s">
        <v>89</v>
      </c>
      <c r="K70" s="86" t="s">
        <v>52</v>
      </c>
      <c r="L70" s="86" t="s">
        <v>52</v>
      </c>
      <c r="M70" s="86" t="s">
        <v>73</v>
      </c>
      <c r="N70" s="86" t="s">
        <v>124</v>
      </c>
      <c r="O70" s="96"/>
      <c r="P70" s="188"/>
      <c r="Q70" s="198"/>
      <c r="R70" s="9">
        <v>3300.9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87"/>
      <c r="AD70" s="88"/>
      <c r="AE70" s="88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</row>
    <row r="71" spans="1:43" s="90" customFormat="1" x14ac:dyDescent="0.3">
      <c r="A71" s="86" t="s">
        <v>55</v>
      </c>
      <c r="B71" s="86" t="s">
        <v>53</v>
      </c>
      <c r="C71" s="86"/>
      <c r="D71" s="86" t="s">
        <v>58</v>
      </c>
      <c r="E71" s="86" t="s">
        <v>52</v>
      </c>
      <c r="F71" s="86" t="s">
        <v>55</v>
      </c>
      <c r="G71" s="86" t="s">
        <v>76</v>
      </c>
      <c r="H71" s="86" t="s">
        <v>85</v>
      </c>
      <c r="I71" s="86" t="s">
        <v>88</v>
      </c>
      <c r="J71" s="86" t="s">
        <v>89</v>
      </c>
      <c r="K71" s="86" t="s">
        <v>52</v>
      </c>
      <c r="L71" s="86" t="s">
        <v>52</v>
      </c>
      <c r="M71" s="86" t="s">
        <v>73</v>
      </c>
      <c r="N71" s="86" t="s">
        <v>112</v>
      </c>
      <c r="O71" s="96"/>
      <c r="P71" s="189"/>
      <c r="Q71" s="199"/>
      <c r="R71" s="9">
        <v>60</v>
      </c>
      <c r="S71" s="9"/>
      <c r="T71" s="9"/>
      <c r="U71" s="9"/>
      <c r="V71" s="9"/>
      <c r="W71" s="9"/>
      <c r="X71" s="9"/>
      <c r="Y71" s="9"/>
      <c r="Z71" s="9"/>
      <c r="AA71" s="9"/>
      <c r="AB71" s="9"/>
      <c r="AC71" s="87"/>
      <c r="AD71" s="88"/>
      <c r="AE71" s="88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</row>
    <row r="72" spans="1:43" ht="31.2" x14ac:dyDescent="0.3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19" t="s">
        <v>156</v>
      </c>
      <c r="Q72" s="8" t="s">
        <v>132</v>
      </c>
      <c r="R72" s="14">
        <v>4.4000000000000004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54"/>
    </row>
    <row r="73" spans="1:43" ht="31.2" x14ac:dyDescent="0.3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19" t="s">
        <v>157</v>
      </c>
      <c r="Q73" s="8" t="s">
        <v>125</v>
      </c>
      <c r="R73" s="5">
        <v>4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</row>
    <row r="74" spans="1:43" s="90" customFormat="1" x14ac:dyDescent="0.3">
      <c r="A74" s="86" t="s">
        <v>55</v>
      </c>
      <c r="B74" s="86" t="s">
        <v>53</v>
      </c>
      <c r="C74" s="86"/>
      <c r="D74" s="86" t="s">
        <v>58</v>
      </c>
      <c r="E74" s="86" t="s">
        <v>52</v>
      </c>
      <c r="F74" s="86" t="s">
        <v>55</v>
      </c>
      <c r="G74" s="86" t="s">
        <v>68</v>
      </c>
      <c r="H74" s="86" t="s">
        <v>85</v>
      </c>
      <c r="I74" s="86" t="s">
        <v>88</v>
      </c>
      <c r="J74" s="86" t="s">
        <v>89</v>
      </c>
      <c r="K74" s="86" t="s">
        <v>52</v>
      </c>
      <c r="L74" s="86" t="s">
        <v>52</v>
      </c>
      <c r="M74" s="86" t="s">
        <v>72</v>
      </c>
      <c r="N74" s="86" t="s">
        <v>105</v>
      </c>
      <c r="O74" s="96"/>
      <c r="P74" s="193" t="s">
        <v>150</v>
      </c>
      <c r="Q74" s="197" t="s">
        <v>24</v>
      </c>
      <c r="R74" s="9">
        <f>SUM(R75:R77)</f>
        <v>19210.3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87"/>
      <c r="AD74" s="88"/>
      <c r="AE74" s="88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</row>
    <row r="75" spans="1:43" s="90" customFormat="1" x14ac:dyDescent="0.3">
      <c r="A75" s="86" t="s">
        <v>55</v>
      </c>
      <c r="B75" s="86" t="s">
        <v>53</v>
      </c>
      <c r="C75" s="86"/>
      <c r="D75" s="86" t="s">
        <v>58</v>
      </c>
      <c r="E75" s="86" t="s">
        <v>52</v>
      </c>
      <c r="F75" s="86" t="s">
        <v>55</v>
      </c>
      <c r="G75" s="86" t="s">
        <v>74</v>
      </c>
      <c r="H75" s="86" t="s">
        <v>85</v>
      </c>
      <c r="I75" s="86" t="s">
        <v>88</v>
      </c>
      <c r="J75" s="86" t="s">
        <v>89</v>
      </c>
      <c r="K75" s="86" t="s">
        <v>52</v>
      </c>
      <c r="L75" s="86" t="s">
        <v>52</v>
      </c>
      <c r="M75" s="86" t="s">
        <v>72</v>
      </c>
      <c r="N75" s="86" t="s">
        <v>111</v>
      </c>
      <c r="O75" s="96"/>
      <c r="P75" s="188"/>
      <c r="Q75" s="198"/>
      <c r="R75" s="9">
        <v>15358.2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87"/>
      <c r="AD75" s="88"/>
      <c r="AE75" s="88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</row>
    <row r="76" spans="1:43" s="90" customFormat="1" x14ac:dyDescent="0.3">
      <c r="A76" s="86" t="s">
        <v>55</v>
      </c>
      <c r="B76" s="86" t="s">
        <v>53</v>
      </c>
      <c r="C76" s="86"/>
      <c r="D76" s="86" t="s">
        <v>58</v>
      </c>
      <c r="E76" s="86" t="s">
        <v>52</v>
      </c>
      <c r="F76" s="86" t="s">
        <v>55</v>
      </c>
      <c r="G76" s="86" t="s">
        <v>75</v>
      </c>
      <c r="H76" s="86" t="s">
        <v>85</v>
      </c>
      <c r="I76" s="86" t="s">
        <v>88</v>
      </c>
      <c r="J76" s="86" t="s">
        <v>89</v>
      </c>
      <c r="K76" s="86" t="s">
        <v>52</v>
      </c>
      <c r="L76" s="86" t="s">
        <v>52</v>
      </c>
      <c r="M76" s="86" t="s">
        <v>72</v>
      </c>
      <c r="N76" s="86" t="s">
        <v>124</v>
      </c>
      <c r="O76" s="96"/>
      <c r="P76" s="188"/>
      <c r="Q76" s="198"/>
      <c r="R76" s="9">
        <v>3752.1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87"/>
      <c r="AD76" s="88"/>
      <c r="AE76" s="88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</row>
    <row r="77" spans="1:43" s="90" customFormat="1" x14ac:dyDescent="0.3">
      <c r="A77" s="86" t="s">
        <v>55</v>
      </c>
      <c r="B77" s="86" t="s">
        <v>53</v>
      </c>
      <c r="C77" s="86"/>
      <c r="D77" s="86" t="s">
        <v>58</v>
      </c>
      <c r="E77" s="86" t="s">
        <v>52</v>
      </c>
      <c r="F77" s="86" t="s">
        <v>55</v>
      </c>
      <c r="G77" s="86" t="s">
        <v>76</v>
      </c>
      <c r="H77" s="86" t="s">
        <v>85</v>
      </c>
      <c r="I77" s="86" t="s">
        <v>88</v>
      </c>
      <c r="J77" s="86" t="s">
        <v>89</v>
      </c>
      <c r="K77" s="86" t="s">
        <v>52</v>
      </c>
      <c r="L77" s="86" t="s">
        <v>52</v>
      </c>
      <c r="M77" s="86" t="s">
        <v>72</v>
      </c>
      <c r="N77" s="86" t="s">
        <v>112</v>
      </c>
      <c r="O77" s="96"/>
      <c r="P77" s="189"/>
      <c r="Q77" s="199"/>
      <c r="R77" s="9">
        <v>100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87"/>
      <c r="AD77" s="88"/>
      <c r="AE77" s="88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</row>
    <row r="78" spans="1:43" ht="33.75" customHeight="1" x14ac:dyDescent="0.3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19" t="s">
        <v>158</v>
      </c>
      <c r="Q78" s="8" t="s">
        <v>132</v>
      </c>
      <c r="R78" s="14">
        <v>2.9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</row>
    <row r="79" spans="1:43" ht="31.2" x14ac:dyDescent="0.3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19" t="s">
        <v>159</v>
      </c>
      <c r="Q79" s="8" t="s">
        <v>125</v>
      </c>
      <c r="R79" s="5">
        <v>5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</row>
    <row r="80" spans="1:43" s="90" customFormat="1" ht="31.8" x14ac:dyDescent="0.3">
      <c r="A80" s="86" t="s">
        <v>55</v>
      </c>
      <c r="B80" s="86" t="s">
        <v>53</v>
      </c>
      <c r="C80" s="86"/>
      <c r="D80" s="86" t="s">
        <v>58</v>
      </c>
      <c r="E80" s="86" t="s">
        <v>52</v>
      </c>
      <c r="F80" s="86" t="s">
        <v>58</v>
      </c>
      <c r="G80" s="86" t="s">
        <v>74</v>
      </c>
      <c r="H80" s="86" t="s">
        <v>85</v>
      </c>
      <c r="I80" s="86" t="s">
        <v>88</v>
      </c>
      <c r="J80" s="86" t="s">
        <v>89</v>
      </c>
      <c r="K80" s="86" t="s">
        <v>52</v>
      </c>
      <c r="L80" s="86" t="s">
        <v>55</v>
      </c>
      <c r="M80" s="86" t="s">
        <v>58</v>
      </c>
      <c r="N80" s="86" t="s">
        <v>264</v>
      </c>
      <c r="O80" s="86"/>
      <c r="P80" s="166" t="s">
        <v>150</v>
      </c>
      <c r="Q80" s="35" t="s">
        <v>24</v>
      </c>
      <c r="R80" s="9">
        <v>0</v>
      </c>
      <c r="S80" s="9">
        <v>19871.3</v>
      </c>
      <c r="T80" s="9">
        <v>10000</v>
      </c>
      <c r="U80" s="9">
        <v>10000</v>
      </c>
      <c r="V80" s="9">
        <v>10000</v>
      </c>
      <c r="W80" s="9">
        <v>10000</v>
      </c>
      <c r="X80" s="9">
        <v>10000</v>
      </c>
      <c r="Y80" s="9">
        <v>10000</v>
      </c>
      <c r="Z80" s="9">
        <v>10000</v>
      </c>
      <c r="AA80" s="9">
        <v>10000</v>
      </c>
      <c r="AB80" s="9">
        <v>10000</v>
      </c>
      <c r="AC80" s="87"/>
      <c r="AD80" s="88"/>
      <c r="AE80" s="88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</row>
    <row r="81" spans="1:43" ht="31.2" x14ac:dyDescent="0.3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19" t="s">
        <v>160</v>
      </c>
      <c r="Q81" s="8" t="s">
        <v>132</v>
      </c>
      <c r="R81" s="14">
        <v>0</v>
      </c>
      <c r="S81" s="14">
        <v>4</v>
      </c>
      <c r="T81" s="14">
        <v>4</v>
      </c>
      <c r="U81" s="14">
        <v>4</v>
      </c>
      <c r="V81" s="14">
        <v>4</v>
      </c>
      <c r="W81" s="14">
        <v>4</v>
      </c>
      <c r="X81" s="14">
        <v>4</v>
      </c>
      <c r="Y81" s="14">
        <v>4</v>
      </c>
      <c r="Z81" s="14">
        <v>4</v>
      </c>
      <c r="AA81" s="14">
        <v>4</v>
      </c>
      <c r="AB81" s="14">
        <v>4</v>
      </c>
    </row>
    <row r="82" spans="1:43" ht="31.2" x14ac:dyDescent="0.3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19" t="s">
        <v>161</v>
      </c>
      <c r="Q82" s="8" t="s">
        <v>125</v>
      </c>
      <c r="R82" s="5">
        <v>0</v>
      </c>
      <c r="S82" s="5">
        <v>4</v>
      </c>
      <c r="T82" s="5">
        <v>4</v>
      </c>
      <c r="U82" s="5">
        <v>4</v>
      </c>
      <c r="V82" s="5">
        <v>4</v>
      </c>
      <c r="W82" s="5">
        <v>4</v>
      </c>
      <c r="X82" s="5">
        <v>4</v>
      </c>
      <c r="Y82" s="5">
        <v>4</v>
      </c>
      <c r="Z82" s="5">
        <v>4</v>
      </c>
      <c r="AA82" s="5">
        <v>4</v>
      </c>
      <c r="AB82" s="5">
        <v>4</v>
      </c>
    </row>
    <row r="83" spans="1:43" s="71" customFormat="1" ht="31.2" hidden="1" x14ac:dyDescent="0.3">
      <c r="A83" s="97">
        <v>1</v>
      </c>
      <c r="B83" s="97">
        <v>4</v>
      </c>
      <c r="C83" s="97" t="s">
        <v>56</v>
      </c>
      <c r="D83" s="97">
        <v>0</v>
      </c>
      <c r="E83" s="97">
        <v>1</v>
      </c>
      <c r="F83" s="97" t="s">
        <v>60</v>
      </c>
      <c r="G83" s="66"/>
      <c r="H83" s="66"/>
      <c r="I83" s="66"/>
      <c r="J83" s="66"/>
      <c r="K83" s="97"/>
      <c r="L83" s="97"/>
      <c r="M83" s="97"/>
      <c r="N83" s="97" t="s">
        <v>59</v>
      </c>
      <c r="O83" s="97"/>
      <c r="P83" s="67" t="s">
        <v>63</v>
      </c>
      <c r="Q83" s="75" t="s">
        <v>24</v>
      </c>
      <c r="R83" s="72">
        <f>R87</f>
        <v>24769.299999999996</v>
      </c>
      <c r="S83" s="72">
        <f t="shared" ref="S83:AB83" si="25">S87</f>
        <v>10000</v>
      </c>
      <c r="T83" s="72">
        <f t="shared" si="25"/>
        <v>10000</v>
      </c>
      <c r="U83" s="72">
        <f t="shared" si="25"/>
        <v>5000</v>
      </c>
      <c r="V83" s="72">
        <f t="shared" si="25"/>
        <v>5000</v>
      </c>
      <c r="W83" s="72">
        <f t="shared" si="25"/>
        <v>5000</v>
      </c>
      <c r="X83" s="72">
        <f t="shared" si="25"/>
        <v>5000</v>
      </c>
      <c r="Y83" s="72">
        <f t="shared" si="25"/>
        <v>5000</v>
      </c>
      <c r="Z83" s="72">
        <f t="shared" si="25"/>
        <v>5000</v>
      </c>
      <c r="AA83" s="72">
        <f t="shared" si="25"/>
        <v>5000</v>
      </c>
      <c r="AB83" s="72">
        <f t="shared" si="25"/>
        <v>5000</v>
      </c>
      <c r="AC83" s="68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</row>
    <row r="84" spans="1:43" ht="31.2" hidden="1" x14ac:dyDescent="0.3">
      <c r="A84" s="3"/>
      <c r="B84" s="3"/>
      <c r="C84" s="3"/>
      <c r="D84" s="109"/>
      <c r="E84" s="3"/>
      <c r="F84" s="3"/>
      <c r="G84" s="51"/>
      <c r="H84" s="51"/>
      <c r="I84" s="51"/>
      <c r="J84" s="51"/>
      <c r="K84" s="3"/>
      <c r="L84" s="3"/>
      <c r="M84" s="3"/>
      <c r="N84" s="3"/>
      <c r="O84" s="3"/>
      <c r="P84" s="2" t="s">
        <v>39</v>
      </c>
      <c r="Q84" s="3" t="s">
        <v>125</v>
      </c>
      <c r="R84" s="24">
        <f>R91</f>
        <v>7</v>
      </c>
      <c r="S84" s="24">
        <f t="shared" ref="S84:AB84" si="26">S91</f>
        <v>4</v>
      </c>
      <c r="T84" s="24">
        <f t="shared" si="26"/>
        <v>4</v>
      </c>
      <c r="U84" s="24">
        <f t="shared" si="26"/>
        <v>4</v>
      </c>
      <c r="V84" s="24">
        <f t="shared" si="26"/>
        <v>4</v>
      </c>
      <c r="W84" s="24">
        <f t="shared" si="26"/>
        <v>4</v>
      </c>
      <c r="X84" s="24">
        <f t="shared" si="26"/>
        <v>4</v>
      </c>
      <c r="Y84" s="24">
        <f t="shared" si="26"/>
        <v>4</v>
      </c>
      <c r="Z84" s="24">
        <f t="shared" si="26"/>
        <v>4</v>
      </c>
      <c r="AA84" s="24">
        <f t="shared" si="26"/>
        <v>4</v>
      </c>
      <c r="AB84" s="24">
        <f t="shared" si="26"/>
        <v>4</v>
      </c>
    </row>
    <row r="85" spans="1:43" ht="31.2" hidden="1" x14ac:dyDescent="0.3">
      <c r="A85" s="3"/>
      <c r="B85" s="3"/>
      <c r="C85" s="3"/>
      <c r="D85" s="109"/>
      <c r="E85" s="3"/>
      <c r="F85" s="3"/>
      <c r="G85" s="51"/>
      <c r="H85" s="51"/>
      <c r="I85" s="51"/>
      <c r="J85" s="51"/>
      <c r="K85" s="3"/>
      <c r="L85" s="3"/>
      <c r="M85" s="3"/>
      <c r="N85" s="3"/>
      <c r="O85" s="3"/>
      <c r="P85" s="2" t="s">
        <v>35</v>
      </c>
      <c r="Q85" s="3" t="s">
        <v>1</v>
      </c>
      <c r="R85" s="31" t="e">
        <f>#REF!+R90+R234</f>
        <v>#REF!</v>
      </c>
      <c r="S85" s="31" t="e">
        <f>#REF!+S90+S234</f>
        <v>#REF!</v>
      </c>
      <c r="T85" s="31" t="e">
        <f>#REF!+T90+T234</f>
        <v>#REF!</v>
      </c>
      <c r="U85" s="31" t="e">
        <f>#REF!+U90+U234</f>
        <v>#REF!</v>
      </c>
      <c r="V85" s="31" t="e">
        <f>#REF!+V90+V234</f>
        <v>#REF!</v>
      </c>
      <c r="W85" s="31" t="e">
        <f>#REF!+W90+W234</f>
        <v>#REF!</v>
      </c>
      <c r="X85" s="3"/>
      <c r="Y85" s="3"/>
      <c r="Z85" s="3"/>
      <c r="AA85" s="3"/>
      <c r="AB85" s="3"/>
    </row>
    <row r="86" spans="1:43" ht="46.8" hidden="1" x14ac:dyDescent="0.3">
      <c r="A86" s="3"/>
      <c r="B86" s="3"/>
      <c r="C86" s="3"/>
      <c r="D86" s="109"/>
      <c r="E86" s="3"/>
      <c r="F86" s="3"/>
      <c r="G86" s="51"/>
      <c r="H86" s="51"/>
      <c r="I86" s="51"/>
      <c r="J86" s="51"/>
      <c r="K86" s="3"/>
      <c r="L86" s="3"/>
      <c r="M86" s="3"/>
      <c r="N86" s="3"/>
      <c r="O86" s="3"/>
      <c r="P86" s="22" t="s">
        <v>36</v>
      </c>
      <c r="Q86" s="23" t="s">
        <v>131</v>
      </c>
      <c r="R86" s="14" t="e">
        <f>(4539.3+R85)/13987*100</f>
        <v>#REF!</v>
      </c>
      <c r="S86" s="14" t="e">
        <f t="shared" ref="S86:W86" si="27">(4539.3+S85)/13987*100</f>
        <v>#REF!</v>
      </c>
      <c r="T86" s="14" t="e">
        <f t="shared" si="27"/>
        <v>#REF!</v>
      </c>
      <c r="U86" s="14" t="e">
        <f t="shared" si="27"/>
        <v>#REF!</v>
      </c>
      <c r="V86" s="14" t="e">
        <f t="shared" si="27"/>
        <v>#REF!</v>
      </c>
      <c r="W86" s="14" t="e">
        <f t="shared" si="27"/>
        <v>#REF!</v>
      </c>
      <c r="X86" s="3"/>
      <c r="Y86" s="3"/>
      <c r="Z86" s="3"/>
      <c r="AA86" s="3"/>
      <c r="AB86" s="3"/>
    </row>
    <row r="87" spans="1:43" ht="31.2" hidden="1" x14ac:dyDescent="0.3">
      <c r="A87" s="35">
        <v>1</v>
      </c>
      <c r="B87" s="35">
        <v>4</v>
      </c>
      <c r="C87" s="35" t="s">
        <v>56</v>
      </c>
      <c r="D87" s="35">
        <v>0</v>
      </c>
      <c r="E87" s="35">
        <v>1</v>
      </c>
      <c r="F87" s="35" t="s">
        <v>60</v>
      </c>
      <c r="G87" s="86"/>
      <c r="H87" s="86"/>
      <c r="I87" s="86"/>
      <c r="J87" s="86"/>
      <c r="K87" s="35"/>
      <c r="L87" s="35"/>
      <c r="M87" s="35"/>
      <c r="N87" s="35" t="s">
        <v>59</v>
      </c>
      <c r="O87" s="86"/>
      <c r="P87" s="18" t="s">
        <v>64</v>
      </c>
      <c r="Q87" s="6" t="s">
        <v>24</v>
      </c>
      <c r="R87" s="7">
        <f t="shared" ref="R87:W87" si="28">R103+R106+R92+R97+R100</f>
        <v>24769.299999999996</v>
      </c>
      <c r="S87" s="7">
        <f t="shared" si="28"/>
        <v>10000</v>
      </c>
      <c r="T87" s="7">
        <f t="shared" si="28"/>
        <v>10000</v>
      </c>
      <c r="U87" s="7">
        <f t="shared" si="28"/>
        <v>5000</v>
      </c>
      <c r="V87" s="7">
        <f t="shared" si="28"/>
        <v>5000</v>
      </c>
      <c r="W87" s="7">
        <f t="shared" si="28"/>
        <v>5000</v>
      </c>
      <c r="X87" s="7">
        <f t="shared" ref="X87:AB87" si="29">X103+X106+X92+X97+X100</f>
        <v>5000</v>
      </c>
      <c r="Y87" s="7">
        <f t="shared" si="29"/>
        <v>5000</v>
      </c>
      <c r="Z87" s="7">
        <f t="shared" si="29"/>
        <v>5000</v>
      </c>
      <c r="AA87" s="7">
        <f t="shared" si="29"/>
        <v>5000</v>
      </c>
      <c r="AB87" s="7">
        <f t="shared" si="29"/>
        <v>5000</v>
      </c>
    </row>
    <row r="88" spans="1:43" hidden="1" x14ac:dyDescent="0.3">
      <c r="A88" s="35"/>
      <c r="B88" s="35"/>
      <c r="C88" s="35"/>
      <c r="D88" s="35"/>
      <c r="E88" s="35"/>
      <c r="F88" s="35"/>
      <c r="G88" s="86"/>
      <c r="H88" s="86"/>
      <c r="I88" s="86"/>
      <c r="J88" s="86"/>
      <c r="K88" s="35"/>
      <c r="L88" s="35"/>
      <c r="M88" s="35"/>
      <c r="N88" s="35"/>
      <c r="O88" s="86"/>
      <c r="P88" s="18"/>
      <c r="Q88" s="35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103"/>
    </row>
    <row r="89" spans="1:43" hidden="1" x14ac:dyDescent="0.3">
      <c r="A89" s="35"/>
      <c r="B89" s="35"/>
      <c r="C89" s="35"/>
      <c r="D89" s="35"/>
      <c r="E89" s="35"/>
      <c r="F89" s="35"/>
      <c r="G89" s="86"/>
      <c r="H89" s="86"/>
      <c r="I89" s="86"/>
      <c r="J89" s="86"/>
      <c r="K89" s="35"/>
      <c r="L89" s="35"/>
      <c r="M89" s="35"/>
      <c r="N89" s="35"/>
      <c r="O89" s="86"/>
      <c r="P89" s="18"/>
      <c r="Q89" s="35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103"/>
    </row>
    <row r="90" spans="1:43" ht="31.2" hidden="1" x14ac:dyDescent="0.3">
      <c r="A90" s="3"/>
      <c r="B90" s="3"/>
      <c r="C90" s="3"/>
      <c r="D90" s="109"/>
      <c r="E90" s="3"/>
      <c r="F90" s="3"/>
      <c r="G90" s="51"/>
      <c r="H90" s="51"/>
      <c r="I90" s="51"/>
      <c r="J90" s="51"/>
      <c r="K90" s="3"/>
      <c r="L90" s="3"/>
      <c r="M90" s="3"/>
      <c r="N90" s="3"/>
      <c r="O90" s="3"/>
      <c r="P90" s="19" t="s">
        <v>40</v>
      </c>
      <c r="Q90" s="8" t="s">
        <v>1</v>
      </c>
      <c r="R90" s="14">
        <f t="shared" ref="R90:W91" si="30">R95+R98+R101+R104+R107</f>
        <v>5.6</v>
      </c>
      <c r="S90" s="14">
        <f t="shared" si="30"/>
        <v>4</v>
      </c>
      <c r="T90" s="14">
        <f t="shared" si="30"/>
        <v>4</v>
      </c>
      <c r="U90" s="14">
        <f t="shared" si="30"/>
        <v>4</v>
      </c>
      <c r="V90" s="14">
        <f t="shared" si="30"/>
        <v>4</v>
      </c>
      <c r="W90" s="14">
        <f t="shared" si="30"/>
        <v>4</v>
      </c>
      <c r="X90" s="14">
        <f t="shared" ref="X90:AB90" si="31">X95+X98+X101+X104+X107</f>
        <v>4</v>
      </c>
      <c r="Y90" s="14">
        <f t="shared" si="31"/>
        <v>4</v>
      </c>
      <c r="Z90" s="14">
        <f t="shared" si="31"/>
        <v>4</v>
      </c>
      <c r="AA90" s="14">
        <f t="shared" si="31"/>
        <v>4</v>
      </c>
      <c r="AB90" s="14">
        <f t="shared" si="31"/>
        <v>4</v>
      </c>
    </row>
    <row r="91" spans="1:43" ht="31.2" hidden="1" x14ac:dyDescent="0.3">
      <c r="A91" s="3"/>
      <c r="B91" s="3"/>
      <c r="C91" s="3"/>
      <c r="D91" s="109"/>
      <c r="E91" s="3"/>
      <c r="F91" s="3"/>
      <c r="G91" s="51"/>
      <c r="H91" s="51"/>
      <c r="I91" s="51"/>
      <c r="J91" s="51"/>
      <c r="K91" s="3"/>
      <c r="L91" s="3"/>
      <c r="M91" s="3"/>
      <c r="N91" s="3"/>
      <c r="O91" s="3"/>
      <c r="P91" s="19" t="s">
        <v>41</v>
      </c>
      <c r="Q91" s="8" t="s">
        <v>125</v>
      </c>
      <c r="R91" s="5">
        <f t="shared" si="30"/>
        <v>7</v>
      </c>
      <c r="S91" s="5">
        <f t="shared" si="30"/>
        <v>4</v>
      </c>
      <c r="T91" s="5">
        <f t="shared" si="30"/>
        <v>4</v>
      </c>
      <c r="U91" s="5">
        <f t="shared" si="30"/>
        <v>4</v>
      </c>
      <c r="V91" s="5">
        <f t="shared" si="30"/>
        <v>4</v>
      </c>
      <c r="W91" s="5">
        <f t="shared" si="30"/>
        <v>4</v>
      </c>
      <c r="X91" s="5">
        <f t="shared" ref="X91:AB91" si="32">X96+X99+X102+X105+X108</f>
        <v>4</v>
      </c>
      <c r="Y91" s="5">
        <f t="shared" si="32"/>
        <v>4</v>
      </c>
      <c r="Z91" s="5">
        <f t="shared" si="32"/>
        <v>4</v>
      </c>
      <c r="AA91" s="5">
        <f t="shared" si="32"/>
        <v>4</v>
      </c>
      <c r="AB91" s="5">
        <f t="shared" si="32"/>
        <v>4</v>
      </c>
    </row>
    <row r="92" spans="1:43" hidden="1" x14ac:dyDescent="0.3">
      <c r="A92" s="35">
        <v>1</v>
      </c>
      <c r="B92" s="35">
        <v>4</v>
      </c>
      <c r="C92" s="35" t="s">
        <v>56</v>
      </c>
      <c r="D92" s="35">
        <v>0</v>
      </c>
      <c r="E92" s="35">
        <v>1</v>
      </c>
      <c r="F92" s="35" t="s">
        <v>60</v>
      </c>
      <c r="G92" s="86"/>
      <c r="H92" s="86"/>
      <c r="I92" s="86"/>
      <c r="J92" s="86"/>
      <c r="K92" s="35">
        <v>0</v>
      </c>
      <c r="L92" s="35">
        <v>0</v>
      </c>
      <c r="M92" s="35">
        <v>3</v>
      </c>
      <c r="N92" s="35" t="s">
        <v>82</v>
      </c>
      <c r="O92" s="86"/>
      <c r="P92" s="187"/>
      <c r="Q92" s="82" t="s">
        <v>24</v>
      </c>
      <c r="R92" s="9">
        <f>460.5+81.9</f>
        <v>542.4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</row>
    <row r="93" spans="1:43" hidden="1" x14ac:dyDescent="0.3">
      <c r="A93" s="35">
        <v>1</v>
      </c>
      <c r="B93" s="35">
        <v>4</v>
      </c>
      <c r="C93" s="35" t="s">
        <v>56</v>
      </c>
      <c r="D93" s="35">
        <v>0</v>
      </c>
      <c r="E93" s="35">
        <v>1</v>
      </c>
      <c r="F93" s="35" t="s">
        <v>60</v>
      </c>
      <c r="G93" s="86"/>
      <c r="H93" s="86"/>
      <c r="I93" s="86"/>
      <c r="J93" s="86"/>
      <c r="K93" s="35">
        <v>0</v>
      </c>
      <c r="L93" s="35">
        <v>0</v>
      </c>
      <c r="M93" s="35">
        <v>3</v>
      </c>
      <c r="N93" s="35" t="s">
        <v>81</v>
      </c>
      <c r="O93" s="86"/>
      <c r="P93" s="188"/>
      <c r="Q93" s="82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03"/>
    </row>
    <row r="94" spans="1:43" ht="20.25" hidden="1" customHeight="1" x14ac:dyDescent="0.3">
      <c r="A94" s="35">
        <v>1</v>
      </c>
      <c r="B94" s="35">
        <v>4</v>
      </c>
      <c r="C94" s="35" t="s">
        <v>56</v>
      </c>
      <c r="D94" s="35">
        <v>0</v>
      </c>
      <c r="E94" s="35">
        <v>1</v>
      </c>
      <c r="F94" s="35" t="s">
        <v>60</v>
      </c>
      <c r="G94" s="86"/>
      <c r="H94" s="86"/>
      <c r="I94" s="86"/>
      <c r="J94" s="86"/>
      <c r="K94" s="35">
        <v>0</v>
      </c>
      <c r="L94" s="35">
        <v>0</v>
      </c>
      <c r="M94" s="35">
        <v>3</v>
      </c>
      <c r="N94" s="35" t="s">
        <v>80</v>
      </c>
      <c r="O94" s="86"/>
      <c r="P94" s="189"/>
      <c r="Q94" s="82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03"/>
    </row>
    <row r="95" spans="1:43" ht="35.25" hidden="1" customHeight="1" x14ac:dyDescent="0.3">
      <c r="A95" s="3"/>
      <c r="B95" s="3"/>
      <c r="C95" s="3"/>
      <c r="D95" s="109"/>
      <c r="E95" s="3"/>
      <c r="F95" s="3"/>
      <c r="G95" s="51"/>
      <c r="H95" s="51"/>
      <c r="I95" s="51"/>
      <c r="J95" s="51"/>
      <c r="K95" s="3"/>
      <c r="L95" s="3"/>
      <c r="M95" s="3"/>
      <c r="N95" s="3"/>
      <c r="O95" s="3"/>
      <c r="P95" s="19" t="s">
        <v>42</v>
      </c>
      <c r="Q95" s="8" t="s">
        <v>1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</row>
    <row r="96" spans="1:43" ht="31.2" hidden="1" x14ac:dyDescent="0.3">
      <c r="A96" s="3"/>
      <c r="B96" s="3"/>
      <c r="C96" s="3"/>
      <c r="D96" s="109"/>
      <c r="E96" s="3"/>
      <c r="F96" s="3"/>
      <c r="G96" s="51"/>
      <c r="H96" s="51"/>
      <c r="I96" s="51"/>
      <c r="J96" s="51"/>
      <c r="K96" s="3"/>
      <c r="L96" s="3"/>
      <c r="M96" s="3"/>
      <c r="N96" s="3"/>
      <c r="O96" s="3"/>
      <c r="P96" s="19" t="s">
        <v>43</v>
      </c>
      <c r="Q96" s="8" t="s">
        <v>125</v>
      </c>
      <c r="R96" s="5">
        <v>1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</row>
    <row r="97" spans="1:43" ht="31.2" hidden="1" x14ac:dyDescent="0.3">
      <c r="A97" s="35">
        <v>1</v>
      </c>
      <c r="B97" s="35">
        <v>4</v>
      </c>
      <c r="C97" s="35" t="s">
        <v>56</v>
      </c>
      <c r="D97" s="35">
        <v>0</v>
      </c>
      <c r="E97" s="35">
        <v>0</v>
      </c>
      <c r="F97" s="35">
        <v>1</v>
      </c>
      <c r="G97" s="86"/>
      <c r="H97" s="86"/>
      <c r="I97" s="86"/>
      <c r="J97" s="86"/>
      <c r="K97" s="35">
        <v>0</v>
      </c>
      <c r="L97" s="35">
        <v>0</v>
      </c>
      <c r="M97" s="35">
        <v>3</v>
      </c>
      <c r="N97" s="35" t="s">
        <v>61</v>
      </c>
      <c r="O97" s="86"/>
      <c r="P97" s="80"/>
      <c r="Q97" s="82" t="s">
        <v>24</v>
      </c>
      <c r="R97" s="9">
        <f>4187.9+919.3</f>
        <v>5107.2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</row>
    <row r="98" spans="1:43" ht="31.2" hidden="1" x14ac:dyDescent="0.3">
      <c r="A98" s="3"/>
      <c r="B98" s="3"/>
      <c r="C98" s="3"/>
      <c r="D98" s="109"/>
      <c r="E98" s="3"/>
      <c r="F98" s="3"/>
      <c r="G98" s="51"/>
      <c r="H98" s="51"/>
      <c r="I98" s="51"/>
      <c r="J98" s="51"/>
      <c r="K98" s="3"/>
      <c r="L98" s="3"/>
      <c r="M98" s="3"/>
      <c r="N98" s="3"/>
      <c r="O98" s="3"/>
      <c r="P98" s="19" t="s">
        <v>44</v>
      </c>
      <c r="Q98" s="8" t="s">
        <v>1</v>
      </c>
      <c r="R98" s="14">
        <v>1.2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</row>
    <row r="99" spans="1:43" ht="46.8" hidden="1" x14ac:dyDescent="0.3">
      <c r="A99" s="3"/>
      <c r="B99" s="3"/>
      <c r="C99" s="3"/>
      <c r="D99" s="109"/>
      <c r="E99" s="3"/>
      <c r="F99" s="3"/>
      <c r="G99" s="51"/>
      <c r="H99" s="51"/>
      <c r="I99" s="51"/>
      <c r="J99" s="51"/>
      <c r="K99" s="3"/>
      <c r="L99" s="3"/>
      <c r="M99" s="3"/>
      <c r="N99" s="3"/>
      <c r="O99" s="3"/>
      <c r="P99" s="19" t="s">
        <v>45</v>
      </c>
      <c r="Q99" s="8" t="s">
        <v>125</v>
      </c>
      <c r="R99" s="5">
        <v>1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</row>
    <row r="100" spans="1:43" ht="31.2" hidden="1" x14ac:dyDescent="0.3">
      <c r="A100" s="35">
        <v>1</v>
      </c>
      <c r="B100" s="35">
        <v>4</v>
      </c>
      <c r="C100" s="35" t="s">
        <v>56</v>
      </c>
      <c r="D100" s="35">
        <v>0</v>
      </c>
      <c r="E100" s="35">
        <v>0</v>
      </c>
      <c r="F100" s="35">
        <v>1</v>
      </c>
      <c r="G100" s="86"/>
      <c r="H100" s="86"/>
      <c r="I100" s="86"/>
      <c r="J100" s="86"/>
      <c r="K100" s="35">
        <v>0</v>
      </c>
      <c r="L100" s="35">
        <v>0</v>
      </c>
      <c r="M100" s="35">
        <v>3</v>
      </c>
      <c r="N100" s="35" t="s">
        <v>61</v>
      </c>
      <c r="O100" s="86"/>
      <c r="P100" s="81"/>
      <c r="Q100" s="82" t="s">
        <v>24</v>
      </c>
      <c r="R100" s="9">
        <f>2854.7+452.7</f>
        <v>3307.3999999999996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</row>
    <row r="101" spans="1:43" ht="31.2" hidden="1" x14ac:dyDescent="0.3">
      <c r="A101" s="3"/>
      <c r="B101" s="3"/>
      <c r="C101" s="3"/>
      <c r="D101" s="109"/>
      <c r="E101" s="3"/>
      <c r="F101" s="3"/>
      <c r="G101" s="51"/>
      <c r="H101" s="51"/>
      <c r="I101" s="51"/>
      <c r="J101" s="51"/>
      <c r="K101" s="3"/>
      <c r="L101" s="3"/>
      <c r="M101" s="3"/>
      <c r="N101" s="3"/>
      <c r="O101" s="3"/>
      <c r="P101" s="19" t="s">
        <v>46</v>
      </c>
      <c r="Q101" s="8" t="s">
        <v>1</v>
      </c>
      <c r="R101" s="14">
        <v>1.2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</row>
    <row r="102" spans="1:43" ht="46.8" hidden="1" x14ac:dyDescent="0.3">
      <c r="A102" s="3"/>
      <c r="B102" s="3"/>
      <c r="C102" s="3"/>
      <c r="D102" s="109"/>
      <c r="E102" s="3"/>
      <c r="F102" s="3"/>
      <c r="G102" s="51"/>
      <c r="H102" s="51"/>
      <c r="I102" s="51"/>
      <c r="J102" s="51"/>
      <c r="K102" s="3"/>
      <c r="L102" s="3"/>
      <c r="M102" s="3"/>
      <c r="N102" s="3"/>
      <c r="O102" s="3"/>
      <c r="P102" s="19" t="s">
        <v>47</v>
      </c>
      <c r="Q102" s="8" t="s">
        <v>125</v>
      </c>
      <c r="R102" s="5">
        <v>2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</row>
    <row r="103" spans="1:43" ht="31.2" hidden="1" x14ac:dyDescent="0.3">
      <c r="A103" s="35">
        <v>1</v>
      </c>
      <c r="B103" s="35">
        <v>4</v>
      </c>
      <c r="C103" s="35" t="s">
        <v>56</v>
      </c>
      <c r="D103" s="35">
        <v>0</v>
      </c>
      <c r="E103" s="35">
        <v>0</v>
      </c>
      <c r="F103" s="35">
        <v>1</v>
      </c>
      <c r="G103" s="86"/>
      <c r="H103" s="86"/>
      <c r="I103" s="86"/>
      <c r="J103" s="86"/>
      <c r="K103" s="35">
        <v>0</v>
      </c>
      <c r="L103" s="35">
        <v>0</v>
      </c>
      <c r="M103" s="35">
        <v>3</v>
      </c>
      <c r="N103" s="35" t="s">
        <v>61</v>
      </c>
      <c r="O103" s="86"/>
      <c r="P103" s="81"/>
      <c r="Q103" s="82" t="s">
        <v>24</v>
      </c>
      <c r="R103" s="9">
        <f>13365+2447.3</f>
        <v>15812.3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</row>
    <row r="104" spans="1:43" ht="31.2" hidden="1" x14ac:dyDescent="0.3">
      <c r="A104" s="3"/>
      <c r="B104" s="3"/>
      <c r="C104" s="3"/>
      <c r="D104" s="109"/>
      <c r="E104" s="3"/>
      <c r="F104" s="3"/>
      <c r="G104" s="51"/>
      <c r="H104" s="51"/>
      <c r="I104" s="51"/>
      <c r="J104" s="51"/>
      <c r="K104" s="3"/>
      <c r="L104" s="3"/>
      <c r="M104" s="3"/>
      <c r="N104" s="3"/>
      <c r="O104" s="3"/>
      <c r="P104" s="19" t="s">
        <v>48</v>
      </c>
      <c r="Q104" s="8" t="s">
        <v>1</v>
      </c>
      <c r="R104" s="14">
        <v>3.2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</row>
    <row r="105" spans="1:43" ht="46.8" hidden="1" x14ac:dyDescent="0.3">
      <c r="A105" s="3"/>
      <c r="B105" s="3"/>
      <c r="C105" s="3"/>
      <c r="D105" s="109"/>
      <c r="E105" s="3"/>
      <c r="F105" s="3"/>
      <c r="G105" s="51"/>
      <c r="H105" s="51"/>
      <c r="I105" s="51"/>
      <c r="J105" s="51"/>
      <c r="K105" s="3"/>
      <c r="L105" s="3"/>
      <c r="M105" s="3"/>
      <c r="N105" s="3"/>
      <c r="O105" s="3"/>
      <c r="P105" s="19" t="s">
        <v>49</v>
      </c>
      <c r="Q105" s="8" t="s">
        <v>125</v>
      </c>
      <c r="R105" s="5">
        <v>3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</row>
    <row r="106" spans="1:43" ht="31.2" hidden="1" x14ac:dyDescent="0.3">
      <c r="A106" s="35">
        <v>1</v>
      </c>
      <c r="B106" s="35">
        <v>4</v>
      </c>
      <c r="C106" s="35" t="s">
        <v>56</v>
      </c>
      <c r="D106" s="35">
        <v>0</v>
      </c>
      <c r="E106" s="35">
        <v>0</v>
      </c>
      <c r="F106" s="35">
        <v>1</v>
      </c>
      <c r="G106" s="86"/>
      <c r="H106" s="86"/>
      <c r="I106" s="86"/>
      <c r="J106" s="86"/>
      <c r="K106" s="35">
        <v>0</v>
      </c>
      <c r="L106" s="35">
        <v>0</v>
      </c>
      <c r="M106" s="35">
        <v>3</v>
      </c>
      <c r="N106" s="35" t="s">
        <v>61</v>
      </c>
      <c r="O106" s="86"/>
      <c r="P106" s="18"/>
      <c r="Q106" s="6" t="s">
        <v>24</v>
      </c>
      <c r="R106" s="9">
        <v>0</v>
      </c>
      <c r="S106" s="9">
        <v>10000</v>
      </c>
      <c r="T106" s="9">
        <v>10000</v>
      </c>
      <c r="U106" s="9">
        <v>5000</v>
      </c>
      <c r="V106" s="9">
        <v>5000</v>
      </c>
      <c r="W106" s="9">
        <v>5000</v>
      </c>
      <c r="X106" s="9">
        <v>5000</v>
      </c>
      <c r="Y106" s="9">
        <v>5000</v>
      </c>
      <c r="Z106" s="9">
        <v>5000</v>
      </c>
      <c r="AA106" s="9">
        <v>5000</v>
      </c>
      <c r="AB106" s="9">
        <v>5000</v>
      </c>
    </row>
    <row r="107" spans="1:43" ht="34.5" hidden="1" customHeight="1" x14ac:dyDescent="0.3">
      <c r="A107" s="3"/>
      <c r="B107" s="3"/>
      <c r="C107" s="3"/>
      <c r="D107" s="109"/>
      <c r="E107" s="3"/>
      <c r="F107" s="3"/>
      <c r="G107" s="51"/>
      <c r="H107" s="51"/>
      <c r="I107" s="51"/>
      <c r="J107" s="51"/>
      <c r="K107" s="3"/>
      <c r="L107" s="3"/>
      <c r="M107" s="3"/>
      <c r="N107" s="3"/>
      <c r="O107" s="3"/>
      <c r="P107" s="19" t="s">
        <v>50</v>
      </c>
      <c r="Q107" s="8" t="s">
        <v>1</v>
      </c>
      <c r="R107" s="14">
        <v>0</v>
      </c>
      <c r="S107" s="14">
        <v>4</v>
      </c>
      <c r="T107" s="14">
        <v>4</v>
      </c>
      <c r="U107" s="14">
        <v>4</v>
      </c>
      <c r="V107" s="14">
        <v>4</v>
      </c>
      <c r="W107" s="14">
        <v>4</v>
      </c>
      <c r="X107" s="14">
        <v>4</v>
      </c>
      <c r="Y107" s="14">
        <v>4</v>
      </c>
      <c r="Z107" s="14">
        <v>4</v>
      </c>
      <c r="AA107" s="14">
        <v>4</v>
      </c>
      <c r="AB107" s="14">
        <v>4</v>
      </c>
    </row>
    <row r="108" spans="1:43" ht="46.8" hidden="1" x14ac:dyDescent="0.3">
      <c r="A108" s="3"/>
      <c r="B108" s="3"/>
      <c r="C108" s="3"/>
      <c r="D108" s="109"/>
      <c r="E108" s="3"/>
      <c r="F108" s="3"/>
      <c r="G108" s="51"/>
      <c r="H108" s="51"/>
      <c r="I108" s="51"/>
      <c r="J108" s="51"/>
      <c r="K108" s="3"/>
      <c r="L108" s="3"/>
      <c r="M108" s="3"/>
      <c r="N108" s="3"/>
      <c r="O108" s="3"/>
      <c r="P108" s="19" t="s">
        <v>51</v>
      </c>
      <c r="Q108" s="8" t="s">
        <v>125</v>
      </c>
      <c r="R108" s="5">
        <v>0</v>
      </c>
      <c r="S108" s="5">
        <v>4</v>
      </c>
      <c r="T108" s="5">
        <v>4</v>
      </c>
      <c r="U108" s="5">
        <v>4</v>
      </c>
      <c r="V108" s="5">
        <v>4</v>
      </c>
      <c r="W108" s="5">
        <v>4</v>
      </c>
      <c r="X108" s="5">
        <v>4</v>
      </c>
      <c r="Y108" s="5">
        <v>4</v>
      </c>
      <c r="Z108" s="5">
        <v>4</v>
      </c>
      <c r="AA108" s="5">
        <v>4</v>
      </c>
      <c r="AB108" s="5">
        <v>4</v>
      </c>
    </row>
    <row r="109" spans="1:43" ht="62.4" hidden="1" x14ac:dyDescent="0.3">
      <c r="A109" s="36"/>
      <c r="B109" s="36"/>
      <c r="C109" s="36"/>
      <c r="D109" s="109"/>
      <c r="E109" s="36"/>
      <c r="F109" s="36"/>
      <c r="G109" s="51"/>
      <c r="H109" s="51"/>
      <c r="I109" s="51"/>
      <c r="J109" s="51"/>
      <c r="K109" s="36"/>
      <c r="L109" s="36"/>
      <c r="M109" s="36"/>
      <c r="N109" s="36"/>
      <c r="O109" s="36"/>
      <c r="P109" s="32" t="s">
        <v>32</v>
      </c>
      <c r="Q109" s="8" t="s">
        <v>1</v>
      </c>
      <c r="R109" s="31">
        <v>2</v>
      </c>
      <c r="S109" s="31">
        <v>2</v>
      </c>
      <c r="T109" s="31">
        <v>2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62"/>
    </row>
    <row r="110" spans="1:43" s="131" customFormat="1" ht="69" customHeight="1" x14ac:dyDescent="0.3">
      <c r="A110" s="123">
        <v>1</v>
      </c>
      <c r="B110" s="123">
        <v>4</v>
      </c>
      <c r="C110" s="123"/>
      <c r="D110" s="123">
        <v>3</v>
      </c>
      <c r="E110" s="123"/>
      <c r="F110" s="123"/>
      <c r="G110" s="119"/>
      <c r="H110" s="119"/>
      <c r="I110" s="119"/>
      <c r="J110" s="119"/>
      <c r="K110" s="119"/>
      <c r="L110" s="119"/>
      <c r="M110" s="119"/>
      <c r="N110" s="119" t="s">
        <v>110</v>
      </c>
      <c r="O110" s="124"/>
      <c r="P110" s="125" t="s">
        <v>276</v>
      </c>
      <c r="Q110" s="126" t="s">
        <v>24</v>
      </c>
      <c r="R110" s="127">
        <f>R111</f>
        <v>16587.7</v>
      </c>
      <c r="S110" s="127">
        <f t="shared" ref="S110:AB110" si="33">S111</f>
        <v>28384.6</v>
      </c>
      <c r="T110" s="127">
        <f t="shared" si="33"/>
        <v>10000</v>
      </c>
      <c r="U110" s="127">
        <f t="shared" si="33"/>
        <v>10000</v>
      </c>
      <c r="V110" s="127">
        <f t="shared" si="33"/>
        <v>10000</v>
      </c>
      <c r="W110" s="127">
        <f t="shared" si="33"/>
        <v>10000</v>
      </c>
      <c r="X110" s="127">
        <f t="shared" si="33"/>
        <v>10000</v>
      </c>
      <c r="Y110" s="127">
        <f t="shared" si="33"/>
        <v>10000</v>
      </c>
      <c r="Z110" s="127">
        <f t="shared" si="33"/>
        <v>10000</v>
      </c>
      <c r="AA110" s="127">
        <f t="shared" si="33"/>
        <v>10000</v>
      </c>
      <c r="AB110" s="127">
        <f t="shared" si="33"/>
        <v>5000</v>
      </c>
      <c r="AC110" s="128"/>
      <c r="AD110" s="129"/>
      <c r="AE110" s="129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</row>
    <row r="111" spans="1:43" s="71" customFormat="1" ht="31.2" x14ac:dyDescent="0.3">
      <c r="A111" s="97">
        <v>1</v>
      </c>
      <c r="B111" s="97">
        <v>4</v>
      </c>
      <c r="C111" s="97"/>
      <c r="D111" s="97">
        <v>3</v>
      </c>
      <c r="E111" s="97">
        <v>1</v>
      </c>
      <c r="F111" s="97" t="s">
        <v>60</v>
      </c>
      <c r="G111" s="66"/>
      <c r="H111" s="66"/>
      <c r="I111" s="66"/>
      <c r="J111" s="66"/>
      <c r="K111" s="97"/>
      <c r="L111" s="97"/>
      <c r="M111" s="97"/>
      <c r="N111" s="97" t="s">
        <v>109</v>
      </c>
      <c r="O111" s="97"/>
      <c r="P111" s="67" t="s">
        <v>274</v>
      </c>
      <c r="Q111" s="75" t="s">
        <v>24</v>
      </c>
      <c r="R111" s="72">
        <f>R115</f>
        <v>16587.7</v>
      </c>
      <c r="S111" s="72">
        <f t="shared" ref="S111:AB111" si="34">S115</f>
        <v>28384.6</v>
      </c>
      <c r="T111" s="72">
        <f t="shared" si="34"/>
        <v>10000</v>
      </c>
      <c r="U111" s="72">
        <f t="shared" si="34"/>
        <v>10000</v>
      </c>
      <c r="V111" s="72">
        <f t="shared" si="34"/>
        <v>10000</v>
      </c>
      <c r="W111" s="72">
        <f t="shared" si="34"/>
        <v>10000</v>
      </c>
      <c r="X111" s="72">
        <f t="shared" si="34"/>
        <v>10000</v>
      </c>
      <c r="Y111" s="72">
        <f t="shared" si="34"/>
        <v>10000</v>
      </c>
      <c r="Z111" s="72">
        <f t="shared" si="34"/>
        <v>10000</v>
      </c>
      <c r="AA111" s="72">
        <f t="shared" si="34"/>
        <v>10000</v>
      </c>
      <c r="AB111" s="72">
        <f t="shared" si="34"/>
        <v>5000</v>
      </c>
      <c r="AC111" s="68"/>
      <c r="AD111" s="69"/>
      <c r="AE111" s="69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</row>
    <row r="112" spans="1:43" ht="34.950000000000003" customHeight="1" x14ac:dyDescent="0.3">
      <c r="A112" s="105"/>
      <c r="B112" s="105"/>
      <c r="C112" s="105"/>
      <c r="D112" s="109"/>
      <c r="E112" s="105"/>
      <c r="F112" s="105"/>
      <c r="G112" s="51"/>
      <c r="H112" s="51"/>
      <c r="I112" s="51"/>
      <c r="J112" s="51"/>
      <c r="K112" s="105"/>
      <c r="L112" s="105"/>
      <c r="M112" s="105"/>
      <c r="N112" s="149" t="s">
        <v>108</v>
      </c>
      <c r="O112" s="105"/>
      <c r="P112" s="2" t="s">
        <v>162</v>
      </c>
      <c r="Q112" s="105" t="s">
        <v>125</v>
      </c>
      <c r="R112" s="24">
        <f>R119</f>
        <v>4</v>
      </c>
      <c r="S112" s="24">
        <f t="shared" ref="S112:AB112" si="35">S119</f>
        <v>4</v>
      </c>
      <c r="T112" s="24">
        <f t="shared" si="35"/>
        <v>4</v>
      </c>
      <c r="U112" s="24">
        <f t="shared" si="35"/>
        <v>4</v>
      </c>
      <c r="V112" s="24">
        <f t="shared" si="35"/>
        <v>4</v>
      </c>
      <c r="W112" s="24">
        <f t="shared" si="35"/>
        <v>4</v>
      </c>
      <c r="X112" s="24">
        <f t="shared" si="35"/>
        <v>4</v>
      </c>
      <c r="Y112" s="24">
        <f t="shared" si="35"/>
        <v>4</v>
      </c>
      <c r="Z112" s="24">
        <f t="shared" si="35"/>
        <v>4</v>
      </c>
      <c r="AA112" s="24">
        <f t="shared" si="35"/>
        <v>4</v>
      </c>
      <c r="AB112" s="24">
        <f t="shared" si="35"/>
        <v>4</v>
      </c>
      <c r="AC112" s="104"/>
    </row>
    <row r="113" spans="1:29" ht="31.2" hidden="1" x14ac:dyDescent="0.3">
      <c r="A113" s="105"/>
      <c r="B113" s="105"/>
      <c r="C113" s="105"/>
      <c r="D113" s="109"/>
      <c r="E113" s="105"/>
      <c r="F113" s="105"/>
      <c r="G113" s="51"/>
      <c r="H113" s="51"/>
      <c r="I113" s="51"/>
      <c r="J113" s="51"/>
      <c r="K113" s="105"/>
      <c r="L113" s="105"/>
      <c r="M113" s="105"/>
      <c r="N113" s="105"/>
      <c r="O113" s="105"/>
      <c r="P113" s="2" t="s">
        <v>39</v>
      </c>
      <c r="Q113" s="105" t="s">
        <v>1</v>
      </c>
      <c r="R113" s="31" t="e">
        <f>#REF!+R118+R266</f>
        <v>#REF!</v>
      </c>
      <c r="S113" s="31" t="e">
        <f>#REF!+S118+S266</f>
        <v>#REF!</v>
      </c>
      <c r="T113" s="31" t="e">
        <f>#REF!+T118+T266</f>
        <v>#REF!</v>
      </c>
      <c r="U113" s="31" t="e">
        <f>#REF!+U118+U266</f>
        <v>#REF!</v>
      </c>
      <c r="V113" s="31" t="e">
        <f>#REF!+V118+V266</f>
        <v>#REF!</v>
      </c>
      <c r="W113" s="31" t="e">
        <f>#REF!+W118+W266</f>
        <v>#REF!</v>
      </c>
      <c r="X113" s="105"/>
      <c r="Y113" s="105"/>
      <c r="Z113" s="105"/>
      <c r="AA113" s="105"/>
      <c r="AB113" s="105"/>
      <c r="AC113" s="104"/>
    </row>
    <row r="114" spans="1:29" ht="31.2" hidden="1" x14ac:dyDescent="0.3">
      <c r="A114" s="105"/>
      <c r="B114" s="105"/>
      <c r="C114" s="105"/>
      <c r="D114" s="109"/>
      <c r="E114" s="105"/>
      <c r="F114" s="105"/>
      <c r="G114" s="51"/>
      <c r="H114" s="51"/>
      <c r="I114" s="51"/>
      <c r="J114" s="51"/>
      <c r="K114" s="105"/>
      <c r="L114" s="105"/>
      <c r="M114" s="105"/>
      <c r="N114" s="105"/>
      <c r="O114" s="105"/>
      <c r="P114" s="2" t="s">
        <v>39</v>
      </c>
      <c r="Q114" s="23" t="s">
        <v>131</v>
      </c>
      <c r="R114" s="14" t="e">
        <f>(4539.3+R113)/13987*100</f>
        <v>#REF!</v>
      </c>
      <c r="S114" s="14" t="e">
        <f t="shared" ref="S114:W114" si="36">(4539.3+S113)/13987*100</f>
        <v>#REF!</v>
      </c>
      <c r="T114" s="14" t="e">
        <f t="shared" si="36"/>
        <v>#REF!</v>
      </c>
      <c r="U114" s="14" t="e">
        <f t="shared" si="36"/>
        <v>#REF!</v>
      </c>
      <c r="V114" s="14" t="e">
        <f t="shared" si="36"/>
        <v>#REF!</v>
      </c>
      <c r="W114" s="14" t="e">
        <f t="shared" si="36"/>
        <v>#REF!</v>
      </c>
      <c r="X114" s="105"/>
      <c r="Y114" s="105"/>
      <c r="Z114" s="105"/>
      <c r="AA114" s="105"/>
      <c r="AB114" s="105"/>
      <c r="AC114" s="104"/>
    </row>
    <row r="115" spans="1:29" ht="32.25" customHeight="1" x14ac:dyDescent="0.3">
      <c r="A115" s="35">
        <v>1</v>
      </c>
      <c r="B115" s="35">
        <v>4</v>
      </c>
      <c r="C115" s="35"/>
      <c r="D115" s="35">
        <v>3</v>
      </c>
      <c r="E115" s="35">
        <v>1</v>
      </c>
      <c r="F115" s="35" t="s">
        <v>60</v>
      </c>
      <c r="G115" s="86" t="s">
        <v>91</v>
      </c>
      <c r="H115" s="86" t="s">
        <v>85</v>
      </c>
      <c r="I115" s="86" t="s">
        <v>90</v>
      </c>
      <c r="J115" s="86" t="s">
        <v>89</v>
      </c>
      <c r="K115" s="35">
        <v>0</v>
      </c>
      <c r="L115" s="35">
        <v>0</v>
      </c>
      <c r="M115" s="35">
        <v>0</v>
      </c>
      <c r="N115" s="35" t="s">
        <v>113</v>
      </c>
      <c r="O115" s="86"/>
      <c r="P115" s="194" t="s">
        <v>163</v>
      </c>
      <c r="Q115" s="190" t="s">
        <v>24</v>
      </c>
      <c r="R115" s="7">
        <f>R120+R135</f>
        <v>16587.7</v>
      </c>
      <c r="S115" s="7">
        <f t="shared" ref="S115:AB115" si="37">S135+S140+S120+S125+S130</f>
        <v>28384.6</v>
      </c>
      <c r="T115" s="7">
        <f t="shared" si="37"/>
        <v>10000</v>
      </c>
      <c r="U115" s="7">
        <f t="shared" si="37"/>
        <v>10000</v>
      </c>
      <c r="V115" s="7">
        <f t="shared" si="37"/>
        <v>10000</v>
      </c>
      <c r="W115" s="7">
        <f t="shared" si="37"/>
        <v>10000</v>
      </c>
      <c r="X115" s="7">
        <f t="shared" si="37"/>
        <v>10000</v>
      </c>
      <c r="Y115" s="7">
        <f t="shared" si="37"/>
        <v>10000</v>
      </c>
      <c r="Z115" s="7">
        <f t="shared" si="37"/>
        <v>10000</v>
      </c>
      <c r="AA115" s="7">
        <f t="shared" si="37"/>
        <v>10000</v>
      </c>
      <c r="AB115" s="7">
        <f t="shared" si="37"/>
        <v>5000</v>
      </c>
      <c r="AC115" s="104"/>
    </row>
    <row r="116" spans="1:29" hidden="1" x14ac:dyDescent="0.3">
      <c r="A116" s="35"/>
      <c r="B116" s="35"/>
      <c r="C116" s="35"/>
      <c r="D116" s="35"/>
      <c r="E116" s="35"/>
      <c r="F116" s="35"/>
      <c r="G116" s="86"/>
      <c r="H116" s="86"/>
      <c r="I116" s="86"/>
      <c r="J116" s="86"/>
      <c r="K116" s="35"/>
      <c r="L116" s="35"/>
      <c r="M116" s="35"/>
      <c r="N116" s="154"/>
      <c r="O116" s="86"/>
      <c r="P116" s="195"/>
      <c r="Q116" s="191"/>
      <c r="R116" s="9">
        <f>+R121+R126+R131+R136</f>
        <v>13825.5</v>
      </c>
      <c r="S116" s="9">
        <f t="shared" ref="S116:AB116" si="38">+S121+S126+S131+S136</f>
        <v>0</v>
      </c>
      <c r="T116" s="9">
        <f t="shared" si="38"/>
        <v>0</v>
      </c>
      <c r="U116" s="9">
        <f t="shared" si="38"/>
        <v>0</v>
      </c>
      <c r="V116" s="9">
        <f t="shared" si="38"/>
        <v>0</v>
      </c>
      <c r="W116" s="9">
        <f t="shared" si="38"/>
        <v>0</v>
      </c>
      <c r="X116" s="9">
        <f t="shared" si="38"/>
        <v>0</v>
      </c>
      <c r="Y116" s="9">
        <f t="shared" si="38"/>
        <v>0</v>
      </c>
      <c r="Z116" s="9">
        <f t="shared" si="38"/>
        <v>0</v>
      </c>
      <c r="AA116" s="9">
        <f t="shared" si="38"/>
        <v>0</v>
      </c>
      <c r="AB116" s="9">
        <f t="shared" si="38"/>
        <v>0</v>
      </c>
      <c r="AC116" s="104"/>
    </row>
    <row r="117" spans="1:29" ht="21.75" hidden="1" customHeight="1" x14ac:dyDescent="0.3">
      <c r="A117" s="150"/>
      <c r="B117" s="150"/>
      <c r="C117" s="150"/>
      <c r="D117" s="155"/>
      <c r="E117" s="150"/>
      <c r="F117" s="150"/>
      <c r="G117" s="151"/>
      <c r="H117" s="151"/>
      <c r="I117" s="151"/>
      <c r="J117" s="151"/>
      <c r="K117" s="150"/>
      <c r="L117" s="150"/>
      <c r="M117" s="150"/>
      <c r="N117" s="155"/>
      <c r="O117" s="86"/>
      <c r="P117" s="196"/>
      <c r="Q117" s="192"/>
      <c r="R117" s="9">
        <f>+R122+R127+R132+R137</f>
        <v>2529.2000000000003</v>
      </c>
      <c r="S117" s="9">
        <f t="shared" ref="S117:AB117" si="39">+S122+S127+S132+S137</f>
        <v>0</v>
      </c>
      <c r="T117" s="9">
        <f t="shared" si="39"/>
        <v>0</v>
      </c>
      <c r="U117" s="9">
        <f t="shared" si="39"/>
        <v>0</v>
      </c>
      <c r="V117" s="9">
        <f t="shared" si="39"/>
        <v>0</v>
      </c>
      <c r="W117" s="9">
        <f t="shared" si="39"/>
        <v>0</v>
      </c>
      <c r="X117" s="9">
        <f t="shared" si="39"/>
        <v>0</v>
      </c>
      <c r="Y117" s="9">
        <f t="shared" si="39"/>
        <v>0</v>
      </c>
      <c r="Z117" s="9">
        <f t="shared" si="39"/>
        <v>0</v>
      </c>
      <c r="AA117" s="9">
        <f t="shared" si="39"/>
        <v>0</v>
      </c>
      <c r="AB117" s="9">
        <f t="shared" si="39"/>
        <v>0</v>
      </c>
      <c r="AC117" s="104"/>
    </row>
    <row r="118" spans="1:29" x14ac:dyDescent="0.3">
      <c r="A118" s="105"/>
      <c r="B118" s="105"/>
      <c r="C118" s="105"/>
      <c r="D118" s="109"/>
      <c r="E118" s="105"/>
      <c r="F118" s="105"/>
      <c r="G118" s="51"/>
      <c r="H118" s="51"/>
      <c r="I118" s="51"/>
      <c r="J118" s="51"/>
      <c r="K118" s="105"/>
      <c r="L118" s="105"/>
      <c r="M118" s="105"/>
      <c r="N118" s="105"/>
      <c r="O118" s="105"/>
      <c r="P118" s="19" t="s">
        <v>164</v>
      </c>
      <c r="Q118" s="8" t="s">
        <v>132</v>
      </c>
      <c r="R118" s="14">
        <f t="shared" ref="R118:AB118" si="40">R123+R128+R133+R138+R141</f>
        <v>3.2</v>
      </c>
      <c r="S118" s="14">
        <f t="shared" si="40"/>
        <v>4</v>
      </c>
      <c r="T118" s="14">
        <f t="shared" si="40"/>
        <v>4</v>
      </c>
      <c r="U118" s="14">
        <f t="shared" si="40"/>
        <v>4</v>
      </c>
      <c r="V118" s="14">
        <f t="shared" si="40"/>
        <v>4</v>
      </c>
      <c r="W118" s="14">
        <f t="shared" si="40"/>
        <v>4</v>
      </c>
      <c r="X118" s="14">
        <f t="shared" si="40"/>
        <v>4</v>
      </c>
      <c r="Y118" s="14">
        <f t="shared" si="40"/>
        <v>4</v>
      </c>
      <c r="Z118" s="14">
        <f t="shared" si="40"/>
        <v>4</v>
      </c>
      <c r="AA118" s="14">
        <f t="shared" si="40"/>
        <v>4</v>
      </c>
      <c r="AB118" s="14">
        <f t="shared" si="40"/>
        <v>4</v>
      </c>
      <c r="AC118" s="104"/>
    </row>
    <row r="119" spans="1:29" x14ac:dyDescent="0.3">
      <c r="A119" s="105"/>
      <c r="B119" s="105"/>
      <c r="C119" s="105"/>
      <c r="D119" s="109"/>
      <c r="E119" s="105"/>
      <c r="F119" s="105"/>
      <c r="G119" s="51"/>
      <c r="H119" s="51"/>
      <c r="I119" s="51"/>
      <c r="J119" s="51"/>
      <c r="K119" s="105"/>
      <c r="L119" s="105"/>
      <c r="M119" s="105"/>
      <c r="N119" s="105"/>
      <c r="O119" s="105"/>
      <c r="P119" s="19" t="s">
        <v>165</v>
      </c>
      <c r="Q119" s="8" t="s">
        <v>125</v>
      </c>
      <c r="R119" s="5">
        <f t="shared" ref="R119:AB119" si="41">R124+R129+R134+R139+R142</f>
        <v>4</v>
      </c>
      <c r="S119" s="5">
        <f t="shared" si="41"/>
        <v>4</v>
      </c>
      <c r="T119" s="5">
        <f t="shared" si="41"/>
        <v>4</v>
      </c>
      <c r="U119" s="5">
        <f t="shared" si="41"/>
        <v>4</v>
      </c>
      <c r="V119" s="5">
        <f t="shared" si="41"/>
        <v>4</v>
      </c>
      <c r="W119" s="5">
        <f t="shared" si="41"/>
        <v>4</v>
      </c>
      <c r="X119" s="5">
        <f t="shared" si="41"/>
        <v>4</v>
      </c>
      <c r="Y119" s="5">
        <f t="shared" si="41"/>
        <v>4</v>
      </c>
      <c r="Z119" s="5">
        <f t="shared" si="41"/>
        <v>4</v>
      </c>
      <c r="AA119" s="5">
        <f t="shared" si="41"/>
        <v>4</v>
      </c>
      <c r="AB119" s="5">
        <f t="shared" si="41"/>
        <v>4</v>
      </c>
      <c r="AC119" s="104"/>
    </row>
    <row r="120" spans="1:29" x14ac:dyDescent="0.3">
      <c r="A120" s="35">
        <v>1</v>
      </c>
      <c r="B120" s="35">
        <v>4</v>
      </c>
      <c r="C120" s="35"/>
      <c r="D120" s="35">
        <v>3</v>
      </c>
      <c r="E120" s="35">
        <v>1</v>
      </c>
      <c r="F120" s="35" t="s">
        <v>60</v>
      </c>
      <c r="G120" s="86" t="s">
        <v>91</v>
      </c>
      <c r="H120" s="86" t="s">
        <v>85</v>
      </c>
      <c r="I120" s="86" t="s">
        <v>90</v>
      </c>
      <c r="J120" s="86" t="s">
        <v>89</v>
      </c>
      <c r="K120" s="35">
        <v>0</v>
      </c>
      <c r="L120" s="35">
        <v>0</v>
      </c>
      <c r="M120" s="35">
        <v>3</v>
      </c>
      <c r="N120" s="35" t="s">
        <v>113</v>
      </c>
      <c r="O120" s="86"/>
      <c r="P120" s="193" t="s">
        <v>166</v>
      </c>
      <c r="Q120" s="197" t="s">
        <v>24</v>
      </c>
      <c r="R120" s="9">
        <f>R121+R122</f>
        <v>542.4</v>
      </c>
      <c r="S120" s="9">
        <f t="shared" ref="S120:AB120" si="42">S121+S122</f>
        <v>0</v>
      </c>
      <c r="T120" s="9">
        <f t="shared" si="42"/>
        <v>0</v>
      </c>
      <c r="U120" s="9">
        <f t="shared" si="42"/>
        <v>0</v>
      </c>
      <c r="V120" s="9">
        <f t="shared" si="42"/>
        <v>0</v>
      </c>
      <c r="W120" s="9">
        <f t="shared" si="42"/>
        <v>0</v>
      </c>
      <c r="X120" s="9">
        <f t="shared" si="42"/>
        <v>0</v>
      </c>
      <c r="Y120" s="9">
        <f t="shared" si="42"/>
        <v>0</v>
      </c>
      <c r="Z120" s="9">
        <f t="shared" si="42"/>
        <v>0</v>
      </c>
      <c r="AA120" s="9">
        <f t="shared" si="42"/>
        <v>0</v>
      </c>
      <c r="AB120" s="9">
        <f t="shared" si="42"/>
        <v>0</v>
      </c>
      <c r="AC120" s="104"/>
    </row>
    <row r="121" spans="1:29" hidden="1" x14ac:dyDescent="0.3">
      <c r="A121" s="35"/>
      <c r="B121" s="35"/>
      <c r="C121" s="35"/>
      <c r="D121" s="35"/>
      <c r="E121" s="35"/>
      <c r="F121" s="35"/>
      <c r="G121" s="86"/>
      <c r="H121" s="86"/>
      <c r="I121" s="86"/>
      <c r="J121" s="86"/>
      <c r="K121" s="35"/>
      <c r="L121" s="35"/>
      <c r="M121" s="35"/>
      <c r="N121" s="35"/>
      <c r="O121" s="86"/>
      <c r="P121" s="188"/>
      <c r="Q121" s="198"/>
      <c r="R121" s="9">
        <v>460.5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104"/>
    </row>
    <row r="122" spans="1:29" ht="15.75" hidden="1" customHeight="1" x14ac:dyDescent="0.3">
      <c r="A122" s="35"/>
      <c r="B122" s="35"/>
      <c r="C122" s="35"/>
      <c r="D122" s="35"/>
      <c r="E122" s="35"/>
      <c r="F122" s="35"/>
      <c r="G122" s="86"/>
      <c r="H122" s="86"/>
      <c r="I122" s="86"/>
      <c r="J122" s="86"/>
      <c r="K122" s="35"/>
      <c r="L122" s="35"/>
      <c r="M122" s="35"/>
      <c r="N122" s="35"/>
      <c r="O122" s="86"/>
      <c r="P122" s="189"/>
      <c r="Q122" s="199"/>
      <c r="R122" s="9">
        <v>81.900000000000006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104"/>
    </row>
    <row r="123" spans="1:29" ht="35.25" customHeight="1" x14ac:dyDescent="0.3">
      <c r="A123" s="105"/>
      <c r="B123" s="105"/>
      <c r="C123" s="105"/>
      <c r="D123" s="109"/>
      <c r="E123" s="105"/>
      <c r="F123" s="105"/>
      <c r="G123" s="51"/>
      <c r="H123" s="51"/>
      <c r="I123" s="51"/>
      <c r="J123" s="51"/>
      <c r="K123" s="105"/>
      <c r="L123" s="105"/>
      <c r="M123" s="105"/>
      <c r="N123" s="105"/>
      <c r="O123" s="105"/>
      <c r="P123" s="19" t="s">
        <v>167</v>
      </c>
      <c r="Q123" s="8" t="s">
        <v>132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04"/>
    </row>
    <row r="124" spans="1:29" ht="31.2" x14ac:dyDescent="0.3">
      <c r="A124" s="105"/>
      <c r="B124" s="105"/>
      <c r="C124" s="105"/>
      <c r="D124" s="109"/>
      <c r="E124" s="105"/>
      <c r="F124" s="105"/>
      <c r="G124" s="51"/>
      <c r="H124" s="51"/>
      <c r="I124" s="51"/>
      <c r="J124" s="51"/>
      <c r="K124" s="105"/>
      <c r="L124" s="105"/>
      <c r="M124" s="105"/>
      <c r="N124" s="105"/>
      <c r="O124" s="105"/>
      <c r="P124" s="19" t="s">
        <v>168</v>
      </c>
      <c r="Q124" s="8" t="s">
        <v>125</v>
      </c>
      <c r="R124" s="5">
        <v>1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104"/>
    </row>
    <row r="125" spans="1:29" hidden="1" x14ac:dyDescent="0.3">
      <c r="A125" s="35">
        <v>1</v>
      </c>
      <c r="B125" s="35">
        <v>4</v>
      </c>
      <c r="C125" s="35"/>
      <c r="D125" s="35">
        <v>4</v>
      </c>
      <c r="E125" s="35">
        <v>1</v>
      </c>
      <c r="F125" s="35" t="s">
        <v>60</v>
      </c>
      <c r="G125" s="86" t="s">
        <v>91</v>
      </c>
      <c r="H125" s="86" t="s">
        <v>85</v>
      </c>
      <c r="I125" s="86" t="s">
        <v>90</v>
      </c>
      <c r="J125" s="86" t="s">
        <v>89</v>
      </c>
      <c r="K125" s="35">
        <v>0</v>
      </c>
      <c r="L125" s="35">
        <v>0</v>
      </c>
      <c r="M125" s="35">
        <v>4</v>
      </c>
      <c r="N125" s="35" t="s">
        <v>113</v>
      </c>
      <c r="O125" s="86"/>
      <c r="P125" s="193" t="s">
        <v>122</v>
      </c>
      <c r="Q125" s="197" t="s">
        <v>24</v>
      </c>
      <c r="R125" s="9"/>
      <c r="S125" s="9">
        <f t="shared" ref="S125:AB125" si="43">SUM(S126:S127)</f>
        <v>0</v>
      </c>
      <c r="T125" s="9">
        <f t="shared" si="43"/>
        <v>0</v>
      </c>
      <c r="U125" s="9">
        <f t="shared" si="43"/>
        <v>0</v>
      </c>
      <c r="V125" s="9">
        <f t="shared" si="43"/>
        <v>0</v>
      </c>
      <c r="W125" s="9">
        <f t="shared" si="43"/>
        <v>0</v>
      </c>
      <c r="X125" s="9">
        <f t="shared" si="43"/>
        <v>0</v>
      </c>
      <c r="Y125" s="9">
        <f t="shared" si="43"/>
        <v>0</v>
      </c>
      <c r="Z125" s="9">
        <f t="shared" si="43"/>
        <v>0</v>
      </c>
      <c r="AA125" s="9">
        <f t="shared" si="43"/>
        <v>0</v>
      </c>
      <c r="AB125" s="9">
        <f t="shared" si="43"/>
        <v>0</v>
      </c>
      <c r="AC125" s="104"/>
    </row>
    <row r="126" spans="1:29" hidden="1" x14ac:dyDescent="0.3">
      <c r="A126" s="35"/>
      <c r="B126" s="35"/>
      <c r="C126" s="35"/>
      <c r="D126" s="35"/>
      <c r="E126" s="35"/>
      <c r="F126" s="35"/>
      <c r="G126" s="86"/>
      <c r="H126" s="86"/>
      <c r="I126" s="86"/>
      <c r="J126" s="86"/>
      <c r="K126" s="35"/>
      <c r="L126" s="35"/>
      <c r="M126" s="35"/>
      <c r="N126" s="35"/>
      <c r="O126" s="86"/>
      <c r="P126" s="188"/>
      <c r="Q126" s="198"/>
      <c r="R126" s="9"/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108"/>
    </row>
    <row r="127" spans="1:29" ht="15.75" hidden="1" customHeight="1" x14ac:dyDescent="0.3">
      <c r="A127" s="35"/>
      <c r="B127" s="35"/>
      <c r="C127" s="35"/>
      <c r="D127" s="35"/>
      <c r="E127" s="35"/>
      <c r="F127" s="35"/>
      <c r="G127" s="86"/>
      <c r="H127" s="86"/>
      <c r="I127" s="86"/>
      <c r="J127" s="86"/>
      <c r="K127" s="35"/>
      <c r="L127" s="35"/>
      <c r="M127" s="35"/>
      <c r="N127" s="35"/>
      <c r="O127" s="86"/>
      <c r="P127" s="189"/>
      <c r="Q127" s="199"/>
      <c r="R127" s="9"/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108"/>
    </row>
    <row r="128" spans="1:29" ht="31.2" hidden="1" x14ac:dyDescent="0.3">
      <c r="A128" s="105"/>
      <c r="B128" s="105"/>
      <c r="C128" s="105"/>
      <c r="D128" s="109"/>
      <c r="E128" s="105"/>
      <c r="F128" s="105"/>
      <c r="G128" s="51"/>
      <c r="H128" s="51"/>
      <c r="I128" s="51"/>
      <c r="J128" s="51"/>
      <c r="K128" s="105"/>
      <c r="L128" s="105"/>
      <c r="M128" s="105"/>
      <c r="N128" s="105"/>
      <c r="O128" s="105"/>
      <c r="P128" s="19" t="s">
        <v>44</v>
      </c>
      <c r="Q128" s="8" t="s">
        <v>1</v>
      </c>
      <c r="R128" s="14"/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04"/>
    </row>
    <row r="129" spans="1:43" ht="46.8" hidden="1" x14ac:dyDescent="0.3">
      <c r="A129" s="105"/>
      <c r="B129" s="105"/>
      <c r="C129" s="105"/>
      <c r="D129" s="109"/>
      <c r="E129" s="105"/>
      <c r="F129" s="105"/>
      <c r="G129" s="51"/>
      <c r="H129" s="51"/>
      <c r="I129" s="51"/>
      <c r="J129" s="51"/>
      <c r="K129" s="105"/>
      <c r="L129" s="105"/>
      <c r="M129" s="105"/>
      <c r="N129" s="105"/>
      <c r="O129" s="105"/>
      <c r="P129" s="19" t="s">
        <v>45</v>
      </c>
      <c r="Q129" s="8" t="s">
        <v>125</v>
      </c>
      <c r="R129" s="5"/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104"/>
    </row>
    <row r="130" spans="1:43" hidden="1" x14ac:dyDescent="0.3">
      <c r="A130" s="35">
        <v>1</v>
      </c>
      <c r="B130" s="35">
        <v>4</v>
      </c>
      <c r="C130" s="35"/>
      <c r="D130" s="35">
        <v>4</v>
      </c>
      <c r="E130" s="35">
        <v>1</v>
      </c>
      <c r="F130" s="35" t="s">
        <v>60</v>
      </c>
      <c r="G130" s="86" t="s">
        <v>91</v>
      </c>
      <c r="H130" s="86" t="s">
        <v>85</v>
      </c>
      <c r="I130" s="86" t="s">
        <v>90</v>
      </c>
      <c r="J130" s="86" t="s">
        <v>89</v>
      </c>
      <c r="K130" s="35">
        <v>0</v>
      </c>
      <c r="L130" s="35">
        <v>0</v>
      </c>
      <c r="M130" s="35">
        <v>5</v>
      </c>
      <c r="N130" s="35" t="s">
        <v>113</v>
      </c>
      <c r="O130" s="86"/>
      <c r="P130" s="193" t="s">
        <v>122</v>
      </c>
      <c r="Q130" s="197" t="s">
        <v>24</v>
      </c>
      <c r="R130" s="9"/>
      <c r="S130" s="9">
        <f t="shared" ref="S130" si="44">SUM(S131:S132)</f>
        <v>0</v>
      </c>
      <c r="T130" s="9">
        <f t="shared" ref="T130" si="45">SUM(T131:T132)</f>
        <v>0</v>
      </c>
      <c r="U130" s="9">
        <f t="shared" ref="U130" si="46">SUM(U131:U132)</f>
        <v>0</v>
      </c>
      <c r="V130" s="9">
        <f t="shared" ref="V130" si="47">SUM(V131:V132)</f>
        <v>0</v>
      </c>
      <c r="W130" s="9">
        <f t="shared" ref="W130" si="48">SUM(W131:W132)</f>
        <v>0</v>
      </c>
      <c r="X130" s="9">
        <f t="shared" ref="X130" si="49">SUM(X131:X132)</f>
        <v>0</v>
      </c>
      <c r="Y130" s="9">
        <f t="shared" ref="Y130" si="50">SUM(Y131:Y132)</f>
        <v>0</v>
      </c>
      <c r="Z130" s="9">
        <f t="shared" ref="Z130" si="51">SUM(Z131:Z132)</f>
        <v>0</v>
      </c>
      <c r="AA130" s="9">
        <f t="shared" ref="AA130" si="52">SUM(AA131:AA132)</f>
        <v>0</v>
      </c>
      <c r="AB130" s="9">
        <f t="shared" ref="AB130" si="53">SUM(AB131:AB132)</f>
        <v>0</v>
      </c>
      <c r="AC130" s="104"/>
    </row>
    <row r="131" spans="1:43" hidden="1" x14ac:dyDescent="0.3">
      <c r="A131" s="35"/>
      <c r="B131" s="35"/>
      <c r="C131" s="35"/>
      <c r="D131" s="35"/>
      <c r="E131" s="35"/>
      <c r="F131" s="35"/>
      <c r="G131" s="86"/>
      <c r="H131" s="86"/>
      <c r="I131" s="86"/>
      <c r="J131" s="86"/>
      <c r="K131" s="35"/>
      <c r="L131" s="35"/>
      <c r="M131" s="35"/>
      <c r="N131" s="35"/>
      <c r="O131" s="86"/>
      <c r="P131" s="188"/>
      <c r="Q131" s="198"/>
      <c r="R131" s="9"/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108"/>
    </row>
    <row r="132" spans="1:43" ht="15.75" hidden="1" customHeight="1" x14ac:dyDescent="0.3">
      <c r="A132" s="35"/>
      <c r="B132" s="35"/>
      <c r="C132" s="35"/>
      <c r="D132" s="35"/>
      <c r="E132" s="35"/>
      <c r="F132" s="35"/>
      <c r="G132" s="86"/>
      <c r="H132" s="86"/>
      <c r="I132" s="86"/>
      <c r="J132" s="86"/>
      <c r="K132" s="35"/>
      <c r="L132" s="35"/>
      <c r="M132" s="35"/>
      <c r="N132" s="35"/>
      <c r="O132" s="86"/>
      <c r="P132" s="189"/>
      <c r="Q132" s="199"/>
      <c r="R132" s="9"/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108"/>
    </row>
    <row r="133" spans="1:43" ht="31.2" hidden="1" x14ac:dyDescent="0.3">
      <c r="A133" s="105"/>
      <c r="B133" s="105"/>
      <c r="C133" s="105"/>
      <c r="D133" s="109"/>
      <c r="E133" s="105"/>
      <c r="F133" s="105"/>
      <c r="G133" s="51"/>
      <c r="H133" s="51"/>
      <c r="I133" s="51"/>
      <c r="J133" s="51"/>
      <c r="K133" s="105"/>
      <c r="L133" s="105"/>
      <c r="M133" s="105"/>
      <c r="N133" s="105"/>
      <c r="O133" s="105"/>
      <c r="P133" s="19" t="s">
        <v>46</v>
      </c>
      <c r="Q133" s="8" t="s">
        <v>1</v>
      </c>
      <c r="R133" s="14"/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04"/>
    </row>
    <row r="134" spans="1:43" ht="46.8" hidden="1" x14ac:dyDescent="0.3">
      <c r="A134" s="105"/>
      <c r="B134" s="105"/>
      <c r="C134" s="105"/>
      <c r="D134" s="109"/>
      <c r="E134" s="105"/>
      <c r="F134" s="105"/>
      <c r="G134" s="51"/>
      <c r="H134" s="51"/>
      <c r="I134" s="51"/>
      <c r="J134" s="51"/>
      <c r="K134" s="105"/>
      <c r="L134" s="105"/>
      <c r="M134" s="105"/>
      <c r="N134" s="105"/>
      <c r="O134" s="105"/>
      <c r="P134" s="19" t="s">
        <v>47</v>
      </c>
      <c r="Q134" s="8" t="s">
        <v>125</v>
      </c>
      <c r="R134" s="5"/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104"/>
    </row>
    <row r="135" spans="1:43" x14ac:dyDescent="0.3">
      <c r="A135" s="35">
        <v>1</v>
      </c>
      <c r="B135" s="35">
        <v>4</v>
      </c>
      <c r="C135" s="35"/>
      <c r="D135" s="35">
        <v>3</v>
      </c>
      <c r="E135" s="35">
        <v>1</v>
      </c>
      <c r="F135" s="35" t="s">
        <v>60</v>
      </c>
      <c r="G135" s="86" t="s">
        <v>91</v>
      </c>
      <c r="H135" s="86" t="s">
        <v>85</v>
      </c>
      <c r="I135" s="86" t="s">
        <v>90</v>
      </c>
      <c r="J135" s="86" t="s">
        <v>89</v>
      </c>
      <c r="K135" s="35">
        <v>0</v>
      </c>
      <c r="L135" s="35">
        <v>0</v>
      </c>
      <c r="M135" s="35">
        <v>6</v>
      </c>
      <c r="N135" s="35" t="s">
        <v>113</v>
      </c>
      <c r="O135" s="86"/>
      <c r="P135" s="193" t="s">
        <v>166</v>
      </c>
      <c r="Q135" s="197" t="s">
        <v>24</v>
      </c>
      <c r="R135" s="9">
        <v>16045.3</v>
      </c>
      <c r="S135" s="9">
        <f t="shared" ref="S135" si="54">SUM(S136:S137)</f>
        <v>0</v>
      </c>
      <c r="T135" s="9">
        <f t="shared" ref="T135" si="55">SUM(T136:T137)</f>
        <v>0</v>
      </c>
      <c r="U135" s="9">
        <f t="shared" ref="U135" si="56">SUM(U136:U137)</f>
        <v>0</v>
      </c>
      <c r="V135" s="9">
        <f t="shared" ref="V135" si="57">SUM(V136:V137)</f>
        <v>0</v>
      </c>
      <c r="W135" s="9">
        <f t="shared" ref="W135" si="58">SUM(W136:W137)</f>
        <v>0</v>
      </c>
      <c r="X135" s="9">
        <f t="shared" ref="X135" si="59">SUM(X136:X137)</f>
        <v>0</v>
      </c>
      <c r="Y135" s="9">
        <f t="shared" ref="Y135" si="60">SUM(Y136:Y137)</f>
        <v>0</v>
      </c>
      <c r="Z135" s="9">
        <f t="shared" ref="Z135" si="61">SUM(Z136:Z137)</f>
        <v>0</v>
      </c>
      <c r="AA135" s="9">
        <f t="shared" ref="AA135" si="62">SUM(AA136:AA137)</f>
        <v>0</v>
      </c>
      <c r="AB135" s="9">
        <f t="shared" ref="AB135" si="63">SUM(AB136:AB137)</f>
        <v>0</v>
      </c>
      <c r="AC135" s="104"/>
    </row>
    <row r="136" spans="1:43" ht="15.75" hidden="1" customHeight="1" x14ac:dyDescent="0.3">
      <c r="A136" s="35"/>
      <c r="B136" s="35"/>
      <c r="C136" s="35"/>
      <c r="D136" s="35"/>
      <c r="E136" s="35"/>
      <c r="F136" s="35"/>
      <c r="G136" s="86"/>
      <c r="H136" s="86"/>
      <c r="I136" s="86"/>
      <c r="J136" s="86"/>
      <c r="K136" s="35"/>
      <c r="L136" s="35"/>
      <c r="M136" s="35"/>
      <c r="N136" s="35"/>
      <c r="O136" s="86"/>
      <c r="P136" s="188"/>
      <c r="Q136" s="198"/>
      <c r="R136" s="9">
        <v>13365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108"/>
    </row>
    <row r="137" spans="1:43" ht="15.75" hidden="1" customHeight="1" x14ac:dyDescent="0.3">
      <c r="A137" s="35"/>
      <c r="B137" s="35"/>
      <c r="C137" s="35"/>
      <c r="D137" s="35"/>
      <c r="E137" s="35"/>
      <c r="F137" s="35"/>
      <c r="G137" s="86"/>
      <c r="H137" s="86"/>
      <c r="I137" s="86"/>
      <c r="J137" s="86"/>
      <c r="K137" s="35"/>
      <c r="L137" s="35"/>
      <c r="M137" s="35"/>
      <c r="N137" s="35"/>
      <c r="O137" s="86"/>
      <c r="P137" s="189"/>
      <c r="Q137" s="199"/>
      <c r="R137" s="9">
        <v>2447.3000000000002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108"/>
    </row>
    <row r="138" spans="1:43" ht="31.2" x14ac:dyDescent="0.3">
      <c r="A138" s="105"/>
      <c r="B138" s="105"/>
      <c r="C138" s="105"/>
      <c r="D138" s="109"/>
      <c r="E138" s="105"/>
      <c r="F138" s="105"/>
      <c r="G138" s="51"/>
      <c r="H138" s="51"/>
      <c r="I138" s="51"/>
      <c r="J138" s="51"/>
      <c r="K138" s="105"/>
      <c r="L138" s="105"/>
      <c r="M138" s="105"/>
      <c r="N138" s="105"/>
      <c r="O138" s="105"/>
      <c r="P138" s="19" t="s">
        <v>170</v>
      </c>
      <c r="Q138" s="8" t="s">
        <v>132</v>
      </c>
      <c r="R138" s="14">
        <v>3.2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04"/>
    </row>
    <row r="139" spans="1:43" ht="31.2" x14ac:dyDescent="0.3">
      <c r="A139" s="105"/>
      <c r="B139" s="105"/>
      <c r="C139" s="105"/>
      <c r="D139" s="109"/>
      <c r="E139" s="105"/>
      <c r="F139" s="105"/>
      <c r="G139" s="51"/>
      <c r="H139" s="51"/>
      <c r="I139" s="51"/>
      <c r="J139" s="51"/>
      <c r="K139" s="105"/>
      <c r="L139" s="105"/>
      <c r="M139" s="105"/>
      <c r="N139" s="105"/>
      <c r="O139" s="105"/>
      <c r="P139" s="19" t="s">
        <v>171</v>
      </c>
      <c r="Q139" s="8" t="s">
        <v>125</v>
      </c>
      <c r="R139" s="5">
        <v>3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104"/>
    </row>
    <row r="140" spans="1:43" ht="16.2" x14ac:dyDescent="0.3">
      <c r="A140" s="35">
        <v>1</v>
      </c>
      <c r="B140" s="35">
        <v>4</v>
      </c>
      <c r="C140" s="35"/>
      <c r="D140" s="35">
        <v>3</v>
      </c>
      <c r="E140" s="35">
        <v>1</v>
      </c>
      <c r="F140" s="35" t="s">
        <v>60</v>
      </c>
      <c r="G140" s="86" t="s">
        <v>91</v>
      </c>
      <c r="H140" s="86" t="s">
        <v>85</v>
      </c>
      <c r="I140" s="86" t="s">
        <v>90</v>
      </c>
      <c r="J140" s="86" t="s">
        <v>89</v>
      </c>
      <c r="K140" s="35">
        <v>0</v>
      </c>
      <c r="L140" s="35">
        <v>0</v>
      </c>
      <c r="M140" s="35">
        <v>9</v>
      </c>
      <c r="N140" s="35" t="s">
        <v>113</v>
      </c>
      <c r="O140" s="86"/>
      <c r="P140" s="166" t="s">
        <v>169</v>
      </c>
      <c r="Q140" s="35" t="s">
        <v>24</v>
      </c>
      <c r="R140" s="9">
        <v>0</v>
      </c>
      <c r="S140" s="9">
        <v>28384.6</v>
      </c>
      <c r="T140" s="9">
        <v>10000</v>
      </c>
      <c r="U140" s="9">
        <v>10000</v>
      </c>
      <c r="V140" s="9">
        <v>10000</v>
      </c>
      <c r="W140" s="9">
        <v>10000</v>
      </c>
      <c r="X140" s="9">
        <v>10000</v>
      </c>
      <c r="Y140" s="9">
        <v>10000</v>
      </c>
      <c r="Z140" s="9">
        <v>10000</v>
      </c>
      <c r="AA140" s="9">
        <v>10000</v>
      </c>
      <c r="AB140" s="9">
        <v>5000</v>
      </c>
      <c r="AC140" s="104"/>
    </row>
    <row r="141" spans="1:43" ht="34.5" customHeight="1" x14ac:dyDescent="0.3">
      <c r="A141" s="105"/>
      <c r="B141" s="105"/>
      <c r="C141" s="105"/>
      <c r="D141" s="109"/>
      <c r="E141" s="105"/>
      <c r="F141" s="105"/>
      <c r="G141" s="51"/>
      <c r="H141" s="51"/>
      <c r="I141" s="51"/>
      <c r="J141" s="51"/>
      <c r="K141" s="105"/>
      <c r="L141" s="105"/>
      <c r="M141" s="105"/>
      <c r="N141" s="105"/>
      <c r="O141" s="105"/>
      <c r="P141" s="19" t="s">
        <v>172</v>
      </c>
      <c r="Q141" s="8" t="s">
        <v>132</v>
      </c>
      <c r="R141" s="14">
        <v>0</v>
      </c>
      <c r="S141" s="14">
        <v>4</v>
      </c>
      <c r="T141" s="14">
        <v>4</v>
      </c>
      <c r="U141" s="14">
        <v>4</v>
      </c>
      <c r="V141" s="14">
        <v>4</v>
      </c>
      <c r="W141" s="14">
        <v>4</v>
      </c>
      <c r="X141" s="14">
        <v>4</v>
      </c>
      <c r="Y141" s="14">
        <v>4</v>
      </c>
      <c r="Z141" s="14">
        <v>4</v>
      </c>
      <c r="AA141" s="14">
        <v>4</v>
      </c>
      <c r="AB141" s="14">
        <v>4</v>
      </c>
      <c r="AC141" s="104"/>
    </row>
    <row r="142" spans="1:43" ht="34.5" customHeight="1" x14ac:dyDescent="0.3">
      <c r="A142" s="105"/>
      <c r="B142" s="105"/>
      <c r="C142" s="105"/>
      <c r="D142" s="109"/>
      <c r="E142" s="105"/>
      <c r="F142" s="105"/>
      <c r="G142" s="51"/>
      <c r="H142" s="51"/>
      <c r="I142" s="51"/>
      <c r="J142" s="51"/>
      <c r="K142" s="105"/>
      <c r="L142" s="105"/>
      <c r="M142" s="105"/>
      <c r="N142" s="105"/>
      <c r="O142" s="105"/>
      <c r="P142" s="19" t="s">
        <v>173</v>
      </c>
      <c r="Q142" s="8" t="s">
        <v>125</v>
      </c>
      <c r="R142" s="5">
        <v>0</v>
      </c>
      <c r="S142" s="5">
        <v>4</v>
      </c>
      <c r="T142" s="5">
        <v>4</v>
      </c>
      <c r="U142" s="5">
        <v>4</v>
      </c>
      <c r="V142" s="5">
        <v>4</v>
      </c>
      <c r="W142" s="5">
        <v>4</v>
      </c>
      <c r="X142" s="5">
        <v>4</v>
      </c>
      <c r="Y142" s="5">
        <v>4</v>
      </c>
      <c r="Z142" s="5">
        <v>4</v>
      </c>
      <c r="AA142" s="5">
        <v>4</v>
      </c>
      <c r="AB142" s="5">
        <v>4</v>
      </c>
      <c r="AC142" s="104"/>
    </row>
    <row r="143" spans="1:43" s="131" customFormat="1" ht="46.8" x14ac:dyDescent="0.3">
      <c r="A143" s="123">
        <v>1</v>
      </c>
      <c r="B143" s="123">
        <v>4</v>
      </c>
      <c r="C143" s="123"/>
      <c r="D143" s="123">
        <v>3</v>
      </c>
      <c r="E143" s="123"/>
      <c r="F143" s="123"/>
      <c r="G143" s="119"/>
      <c r="H143" s="119"/>
      <c r="I143" s="119"/>
      <c r="J143" s="119"/>
      <c r="K143" s="123"/>
      <c r="L143" s="123"/>
      <c r="M143" s="123"/>
      <c r="N143" s="123" t="s">
        <v>268</v>
      </c>
      <c r="O143" s="119"/>
      <c r="P143" s="125" t="s">
        <v>258</v>
      </c>
      <c r="Q143" s="126" t="s">
        <v>24</v>
      </c>
      <c r="R143" s="127">
        <f>R144</f>
        <v>0</v>
      </c>
      <c r="S143" s="127">
        <f t="shared" ref="S143:AB143" si="64">S144</f>
        <v>40336</v>
      </c>
      <c r="T143" s="127">
        <f t="shared" si="64"/>
        <v>19428.900000000001</v>
      </c>
      <c r="U143" s="127">
        <f t="shared" si="64"/>
        <v>18409.099999999999</v>
      </c>
      <c r="V143" s="127">
        <f t="shared" si="64"/>
        <v>12000</v>
      </c>
      <c r="W143" s="127">
        <f t="shared" si="64"/>
        <v>0</v>
      </c>
      <c r="X143" s="127">
        <f t="shared" si="64"/>
        <v>0</v>
      </c>
      <c r="Y143" s="127">
        <f t="shared" si="64"/>
        <v>0</v>
      </c>
      <c r="Z143" s="127">
        <f t="shared" si="64"/>
        <v>0</v>
      </c>
      <c r="AA143" s="127">
        <f t="shared" si="64"/>
        <v>0</v>
      </c>
      <c r="AB143" s="127">
        <f t="shared" si="64"/>
        <v>0</v>
      </c>
      <c r="AC143" s="128"/>
      <c r="AD143" s="129"/>
      <c r="AE143" s="129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  <c r="AP143" s="130"/>
      <c r="AQ143" s="130"/>
    </row>
    <row r="144" spans="1:43" s="71" customFormat="1" ht="31.2" x14ac:dyDescent="0.3">
      <c r="A144" s="97">
        <v>1</v>
      </c>
      <c r="B144" s="97">
        <v>4</v>
      </c>
      <c r="C144" s="97"/>
      <c r="D144" s="97">
        <v>3</v>
      </c>
      <c r="E144" s="97">
        <v>0</v>
      </c>
      <c r="F144" s="97">
        <v>2</v>
      </c>
      <c r="G144" s="66"/>
      <c r="H144" s="66"/>
      <c r="I144" s="66"/>
      <c r="J144" s="66"/>
      <c r="K144" s="97"/>
      <c r="L144" s="97"/>
      <c r="M144" s="97"/>
      <c r="N144" s="97" t="s">
        <v>268</v>
      </c>
      <c r="O144" s="66"/>
      <c r="P144" s="67" t="s">
        <v>275</v>
      </c>
      <c r="Q144" s="75" t="s">
        <v>24</v>
      </c>
      <c r="R144" s="72">
        <v>0</v>
      </c>
      <c r="S144" s="72">
        <f>S146</f>
        <v>40336</v>
      </c>
      <c r="T144" s="72">
        <f>T146</f>
        <v>19428.900000000001</v>
      </c>
      <c r="U144" s="72">
        <f>U146</f>
        <v>18409.099999999999</v>
      </c>
      <c r="V144" s="72">
        <f>V146</f>
        <v>12000</v>
      </c>
      <c r="W144" s="72">
        <f t="shared" ref="W144:AB144" si="65">W148</f>
        <v>0</v>
      </c>
      <c r="X144" s="72">
        <f t="shared" si="65"/>
        <v>0</v>
      </c>
      <c r="Y144" s="72">
        <f t="shared" si="65"/>
        <v>0</v>
      </c>
      <c r="Z144" s="72">
        <f t="shared" si="65"/>
        <v>0</v>
      </c>
      <c r="AA144" s="72">
        <f t="shared" si="65"/>
        <v>0</v>
      </c>
      <c r="AB144" s="72">
        <f t="shared" si="65"/>
        <v>0</v>
      </c>
      <c r="AC144" s="68"/>
      <c r="AD144" s="69"/>
      <c r="AE144" s="69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</row>
    <row r="145" spans="1:43" x14ac:dyDescent="0.3">
      <c r="A145" s="107"/>
      <c r="B145" s="107"/>
      <c r="C145" s="107"/>
      <c r="D145" s="165"/>
      <c r="E145" s="107"/>
      <c r="F145" s="107"/>
      <c r="G145" s="51"/>
      <c r="H145" s="51"/>
      <c r="I145" s="51"/>
      <c r="J145" s="51"/>
      <c r="K145" s="107"/>
      <c r="L145" s="107"/>
      <c r="M145" s="107"/>
      <c r="N145" s="165"/>
      <c r="O145" s="107"/>
      <c r="P145" s="2" t="s">
        <v>174</v>
      </c>
      <c r="Q145" s="107" t="s">
        <v>125</v>
      </c>
      <c r="R145" s="24">
        <v>0</v>
      </c>
      <c r="S145" s="24">
        <v>0</v>
      </c>
      <c r="T145" s="24">
        <v>0</v>
      </c>
      <c r="U145" s="24">
        <v>0</v>
      </c>
      <c r="V145" s="24">
        <v>1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106"/>
    </row>
    <row r="146" spans="1:43" ht="31.2" x14ac:dyDescent="0.3">
      <c r="A146" s="35">
        <v>1</v>
      </c>
      <c r="B146" s="35">
        <v>4</v>
      </c>
      <c r="C146" s="35"/>
      <c r="D146" s="35">
        <v>3</v>
      </c>
      <c r="E146" s="35">
        <v>0</v>
      </c>
      <c r="F146" s="35">
        <v>2</v>
      </c>
      <c r="G146" s="86" t="s">
        <v>269</v>
      </c>
      <c r="H146" s="86">
        <v>20</v>
      </c>
      <c r="I146" s="86" t="s">
        <v>86</v>
      </c>
      <c r="J146" s="86">
        <v>46</v>
      </c>
      <c r="K146" s="35">
        <v>0</v>
      </c>
      <c r="L146" s="35">
        <v>4</v>
      </c>
      <c r="M146" s="35">
        <v>3</v>
      </c>
      <c r="N146" s="35" t="s">
        <v>268</v>
      </c>
      <c r="O146" s="86" t="s">
        <v>83</v>
      </c>
      <c r="P146" s="30" t="s">
        <v>176</v>
      </c>
      <c r="Q146" s="21" t="s">
        <v>24</v>
      </c>
      <c r="R146" s="7">
        <v>0</v>
      </c>
      <c r="S146" s="7">
        <v>40336</v>
      </c>
      <c r="T146" s="7">
        <v>19428.900000000001</v>
      </c>
      <c r="U146" s="7">
        <v>18409.099999999999</v>
      </c>
      <c r="V146" s="7">
        <v>12000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</row>
    <row r="147" spans="1:43" x14ac:dyDescent="0.3">
      <c r="A147" s="3"/>
      <c r="B147" s="3"/>
      <c r="C147" s="3"/>
      <c r="D147" s="109"/>
      <c r="E147" s="3"/>
      <c r="F147" s="3"/>
      <c r="G147" s="51"/>
      <c r="H147" s="51"/>
      <c r="I147" s="51"/>
      <c r="J147" s="51"/>
      <c r="K147" s="3"/>
      <c r="L147" s="3"/>
      <c r="M147" s="3"/>
      <c r="N147" s="3"/>
      <c r="O147" s="3"/>
      <c r="P147" s="2" t="s">
        <v>175</v>
      </c>
      <c r="Q147" s="3" t="s">
        <v>125</v>
      </c>
      <c r="R147" s="5">
        <v>0</v>
      </c>
      <c r="S147" s="5">
        <v>10000</v>
      </c>
      <c r="T147" s="5">
        <v>25000</v>
      </c>
      <c r="U147" s="5">
        <v>30000</v>
      </c>
      <c r="V147" s="5">
        <v>30000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</row>
    <row r="148" spans="1:43" s="178" customFormat="1" ht="31.2" hidden="1" x14ac:dyDescent="0.3">
      <c r="A148" s="170"/>
      <c r="B148" s="170"/>
      <c r="C148" s="170"/>
      <c r="D148" s="170"/>
      <c r="E148" s="170"/>
      <c r="F148" s="170"/>
      <c r="G148" s="171"/>
      <c r="H148" s="171"/>
      <c r="I148" s="171"/>
      <c r="J148" s="171"/>
      <c r="K148" s="170"/>
      <c r="L148" s="170"/>
      <c r="M148" s="170"/>
      <c r="N148" s="170"/>
      <c r="O148" s="170"/>
      <c r="P148" s="172" t="s">
        <v>34</v>
      </c>
      <c r="Q148" s="171" t="s">
        <v>131</v>
      </c>
      <c r="R148" s="182">
        <v>25</v>
      </c>
      <c r="S148" s="173">
        <v>75</v>
      </c>
      <c r="T148" s="173">
        <v>100</v>
      </c>
      <c r="U148" s="181">
        <v>0</v>
      </c>
      <c r="V148" s="174">
        <v>0</v>
      </c>
      <c r="W148" s="174">
        <v>0</v>
      </c>
      <c r="X148" s="174">
        <v>0</v>
      </c>
      <c r="Y148" s="174">
        <v>0</v>
      </c>
      <c r="Z148" s="174">
        <v>0</v>
      </c>
      <c r="AA148" s="174">
        <v>0</v>
      </c>
      <c r="AB148" s="174">
        <v>0</v>
      </c>
      <c r="AC148" s="175"/>
      <c r="AD148" s="176"/>
      <c r="AE148" s="176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  <c r="AQ148" s="177"/>
    </row>
    <row r="149" spans="1:43" s="118" customFormat="1" ht="31.2" x14ac:dyDescent="0.3">
      <c r="A149" s="121">
        <v>1</v>
      </c>
      <c r="B149" s="121">
        <v>4</v>
      </c>
      <c r="C149" s="121"/>
      <c r="D149" s="121">
        <v>4</v>
      </c>
      <c r="E149" s="121"/>
      <c r="F149" s="121"/>
      <c r="G149" s="112"/>
      <c r="H149" s="112"/>
      <c r="I149" s="112"/>
      <c r="J149" s="112"/>
      <c r="K149" s="121"/>
      <c r="L149" s="121"/>
      <c r="M149" s="121"/>
      <c r="N149" s="169" t="s">
        <v>114</v>
      </c>
      <c r="O149" s="121"/>
      <c r="P149" s="113" t="s">
        <v>267</v>
      </c>
      <c r="Q149" s="114" t="s">
        <v>24</v>
      </c>
      <c r="R149" s="120" t="e">
        <f>R150+R250</f>
        <v>#REF!</v>
      </c>
      <c r="S149" s="120">
        <f t="shared" ref="S149:AB149" si="66">S150+S250</f>
        <v>496258.69999999995</v>
      </c>
      <c r="T149" s="120">
        <f t="shared" si="66"/>
        <v>534162.1</v>
      </c>
      <c r="U149" s="120">
        <f t="shared" si="66"/>
        <v>573224.19999999995</v>
      </c>
      <c r="V149" s="120" t="e">
        <f t="shared" si="66"/>
        <v>#REF!</v>
      </c>
      <c r="W149" s="120" t="e">
        <f t="shared" si="66"/>
        <v>#REF!</v>
      </c>
      <c r="X149" s="120" t="e">
        <f t="shared" si="66"/>
        <v>#REF!</v>
      </c>
      <c r="Y149" s="120" t="e">
        <f t="shared" si="66"/>
        <v>#REF!</v>
      </c>
      <c r="Z149" s="120" t="e">
        <f t="shared" si="66"/>
        <v>#REF!</v>
      </c>
      <c r="AA149" s="120" t="e">
        <f t="shared" si="66"/>
        <v>#REF!</v>
      </c>
      <c r="AB149" s="120" t="e">
        <f t="shared" si="66"/>
        <v>#REF!</v>
      </c>
      <c r="AC149" s="122"/>
      <c r="AD149" s="116"/>
      <c r="AE149" s="116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</row>
    <row r="150" spans="1:43" s="71" customFormat="1" ht="31.2" x14ac:dyDescent="0.3">
      <c r="A150" s="97">
        <v>1</v>
      </c>
      <c r="B150" s="97">
        <v>4</v>
      </c>
      <c r="C150" s="97"/>
      <c r="D150" s="97">
        <v>4</v>
      </c>
      <c r="E150" s="97">
        <v>0</v>
      </c>
      <c r="F150" s="97">
        <v>1</v>
      </c>
      <c r="G150" s="66"/>
      <c r="H150" s="66"/>
      <c r="I150" s="66"/>
      <c r="J150" s="66"/>
      <c r="K150" s="66"/>
      <c r="L150" s="66"/>
      <c r="M150" s="66"/>
      <c r="N150" s="66" t="s">
        <v>115</v>
      </c>
      <c r="O150" s="66"/>
      <c r="P150" s="67" t="s">
        <v>261</v>
      </c>
      <c r="Q150" s="75" t="s">
        <v>24</v>
      </c>
      <c r="R150" s="72">
        <f>R152+R160+R162+R164+R169+R171+R181+R189+R209+R219+R235</f>
        <v>459402</v>
      </c>
      <c r="S150" s="72">
        <f t="shared" ref="S150:AB150" si="67">S152+S160+S162+S164+S169+S171+S181+S189+S209+S219+S235</f>
        <v>464130.49999999994</v>
      </c>
      <c r="T150" s="72">
        <f t="shared" si="67"/>
        <v>508501.69999999995</v>
      </c>
      <c r="U150" s="72">
        <f t="shared" si="67"/>
        <v>547563.79999999993</v>
      </c>
      <c r="V150" s="72">
        <f t="shared" si="67"/>
        <v>544113.79999999993</v>
      </c>
      <c r="W150" s="72">
        <f t="shared" si="67"/>
        <v>544113.79999999993</v>
      </c>
      <c r="X150" s="72">
        <f t="shared" si="67"/>
        <v>544113.79999999993</v>
      </c>
      <c r="Y150" s="72">
        <f t="shared" si="67"/>
        <v>544113.79999999993</v>
      </c>
      <c r="Z150" s="72">
        <f t="shared" si="67"/>
        <v>544113.79999999993</v>
      </c>
      <c r="AA150" s="72">
        <f t="shared" si="67"/>
        <v>544113.79999999993</v>
      </c>
      <c r="AB150" s="72">
        <f t="shared" si="67"/>
        <v>544113.79999999993</v>
      </c>
      <c r="AC150" s="68"/>
      <c r="AD150" s="69"/>
      <c r="AE150" s="69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</row>
    <row r="151" spans="1:43" ht="31.2" x14ac:dyDescent="0.3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19" t="s">
        <v>177</v>
      </c>
      <c r="Q151" s="8" t="s">
        <v>132</v>
      </c>
      <c r="R151" s="14">
        <f>R163+R158+R161</f>
        <v>2335.8999999999996</v>
      </c>
      <c r="S151" s="14">
        <f>S163+S158+S161</f>
        <v>2051.1999999999998</v>
      </c>
      <c r="T151" s="14">
        <f>T163+T158+T161+S28</f>
        <v>2065.1</v>
      </c>
      <c r="U151" s="14">
        <f>U163+U158+U161+T28+S28</f>
        <v>2115.1</v>
      </c>
      <c r="V151" s="14">
        <f>V163+V158+V161+U28+T28+S28</f>
        <v>2165.1</v>
      </c>
      <c r="W151" s="14">
        <f>W163+W158+W161+V28+U28+T28+S28</f>
        <v>2215.1</v>
      </c>
      <c r="X151" s="14">
        <f>X163+X158+X161+W28+V28+U28+T28+S28</f>
        <v>2265.1</v>
      </c>
      <c r="Y151" s="14">
        <f>Y163+Y158+Y161+X28+W28+V28+U28+T28+S28</f>
        <v>2315.1</v>
      </c>
      <c r="Z151" s="14">
        <f>Z163+Z158+Z161+Y28+X28+W28+V28+U28+T28+S28</f>
        <v>2365.1</v>
      </c>
      <c r="AA151" s="14">
        <f>AA163+AA158+AA161+Z28+Y28+X28+W28+V28+U28+T28+S28</f>
        <v>2415.1</v>
      </c>
      <c r="AB151" s="14">
        <f>AB163+AB158+AB161+AA28+Z28+Y28+X28+W28+V28+U28+T28+S28</f>
        <v>2465.1</v>
      </c>
    </row>
    <row r="152" spans="1:43" ht="31.2" x14ac:dyDescent="0.3">
      <c r="A152" s="35">
        <v>1</v>
      </c>
      <c r="B152" s="35">
        <v>4</v>
      </c>
      <c r="C152" s="35"/>
      <c r="D152" s="35">
        <v>4</v>
      </c>
      <c r="E152" s="35">
        <v>0</v>
      </c>
      <c r="F152" s="35">
        <v>1</v>
      </c>
      <c r="G152" s="86">
        <v>999999</v>
      </c>
      <c r="H152" s="86" t="s">
        <v>85</v>
      </c>
      <c r="I152" s="86" t="s">
        <v>86</v>
      </c>
      <c r="J152" s="86" t="s">
        <v>92</v>
      </c>
      <c r="K152" s="35">
        <v>0</v>
      </c>
      <c r="L152" s="35">
        <v>1</v>
      </c>
      <c r="M152" s="35">
        <v>2</v>
      </c>
      <c r="N152" s="35" t="s">
        <v>116</v>
      </c>
      <c r="O152" s="86"/>
      <c r="P152" s="30" t="s">
        <v>178</v>
      </c>
      <c r="Q152" s="83" t="s">
        <v>24</v>
      </c>
      <c r="R152" s="7">
        <f>135000+221.8</f>
        <v>135221.79999999999</v>
      </c>
      <c r="S152" s="7">
        <v>145770.79999999999</v>
      </c>
      <c r="T152" s="7">
        <v>145770.79999999999</v>
      </c>
      <c r="U152" s="7">
        <v>145770.79999999999</v>
      </c>
      <c r="V152" s="7">
        <v>145770.79999999999</v>
      </c>
      <c r="W152" s="7">
        <v>145770.79999999999</v>
      </c>
      <c r="X152" s="7">
        <v>145770.79999999999</v>
      </c>
      <c r="Y152" s="7">
        <v>145770.79999999999</v>
      </c>
      <c r="Z152" s="7">
        <v>145770.79999999999</v>
      </c>
      <c r="AA152" s="7">
        <v>145770.79999999999</v>
      </c>
      <c r="AB152" s="7">
        <v>145770.79999999999</v>
      </c>
    </row>
    <row r="153" spans="1:43" ht="34.5" customHeight="1" x14ac:dyDescent="0.3">
      <c r="A153" s="3"/>
      <c r="B153" s="3"/>
      <c r="C153" s="3"/>
      <c r="D153" s="109"/>
      <c r="E153" s="3"/>
      <c r="F153" s="3"/>
      <c r="G153" s="51"/>
      <c r="H153" s="51"/>
      <c r="I153" s="51"/>
      <c r="J153" s="51"/>
      <c r="K153" s="3"/>
      <c r="L153" s="3"/>
      <c r="M153" s="3"/>
      <c r="N153" s="3"/>
      <c r="O153" s="3"/>
      <c r="P153" s="2" t="s">
        <v>179</v>
      </c>
      <c r="Q153" s="179" t="s">
        <v>132</v>
      </c>
      <c r="R153" s="14">
        <v>3.7</v>
      </c>
      <c r="S153" s="14">
        <v>3.7</v>
      </c>
      <c r="T153" s="14">
        <v>3.7</v>
      </c>
      <c r="U153" s="14">
        <v>3.7</v>
      </c>
      <c r="V153" s="14">
        <v>3.7</v>
      </c>
      <c r="W153" s="14">
        <v>3.7</v>
      </c>
      <c r="X153" s="14">
        <v>3.7</v>
      </c>
      <c r="Y153" s="14">
        <v>3.7</v>
      </c>
      <c r="Z153" s="14">
        <v>3.7</v>
      </c>
      <c r="AA153" s="14">
        <v>3.7</v>
      </c>
      <c r="AB153" s="14">
        <v>3.7</v>
      </c>
    </row>
    <row r="154" spans="1:43" ht="31.2" x14ac:dyDescent="0.3">
      <c r="A154" s="3"/>
      <c r="B154" s="3"/>
      <c r="C154" s="3"/>
      <c r="D154" s="109"/>
      <c r="E154" s="3"/>
      <c r="F154" s="3"/>
      <c r="G154" s="51"/>
      <c r="H154" s="51"/>
      <c r="I154" s="51"/>
      <c r="J154" s="51"/>
      <c r="K154" s="3"/>
      <c r="L154" s="3"/>
      <c r="M154" s="3"/>
      <c r="N154" s="3"/>
      <c r="O154" s="3"/>
      <c r="P154" s="2" t="s">
        <v>180</v>
      </c>
      <c r="Q154" s="3" t="s">
        <v>125</v>
      </c>
      <c r="R154" s="5">
        <v>70</v>
      </c>
      <c r="S154" s="5">
        <v>70</v>
      </c>
      <c r="T154" s="5">
        <v>70</v>
      </c>
      <c r="U154" s="5">
        <v>70</v>
      </c>
      <c r="V154" s="5">
        <v>70</v>
      </c>
      <c r="W154" s="5">
        <v>70</v>
      </c>
      <c r="X154" s="5">
        <v>70</v>
      </c>
      <c r="Y154" s="5">
        <v>70</v>
      </c>
      <c r="Z154" s="5">
        <v>70</v>
      </c>
      <c r="AA154" s="5">
        <v>70</v>
      </c>
      <c r="AB154" s="5">
        <v>70</v>
      </c>
    </row>
    <row r="155" spans="1:43" ht="31.2" x14ac:dyDescent="0.3">
      <c r="A155" s="3"/>
      <c r="B155" s="3"/>
      <c r="C155" s="3"/>
      <c r="D155" s="109"/>
      <c r="E155" s="3"/>
      <c r="F155" s="3"/>
      <c r="G155" s="51"/>
      <c r="H155" s="51"/>
      <c r="I155" s="51"/>
      <c r="J155" s="51"/>
      <c r="K155" s="3"/>
      <c r="L155" s="3"/>
      <c r="M155" s="3"/>
      <c r="N155" s="3"/>
      <c r="O155" s="3"/>
      <c r="P155" s="22" t="s">
        <v>181</v>
      </c>
      <c r="Q155" s="3" t="s">
        <v>125</v>
      </c>
      <c r="R155" s="5">
        <v>3100</v>
      </c>
      <c r="S155" s="5">
        <v>3100</v>
      </c>
      <c r="T155" s="5">
        <v>3100</v>
      </c>
      <c r="U155" s="5">
        <v>3100</v>
      </c>
      <c r="V155" s="5">
        <v>3100</v>
      </c>
      <c r="W155" s="5">
        <v>3100</v>
      </c>
      <c r="X155" s="5">
        <v>3100</v>
      </c>
      <c r="Y155" s="5">
        <v>3100</v>
      </c>
      <c r="Z155" s="5">
        <v>3100</v>
      </c>
      <c r="AA155" s="5">
        <v>3100</v>
      </c>
      <c r="AB155" s="5">
        <v>3100</v>
      </c>
    </row>
    <row r="156" spans="1:43" ht="31.2" x14ac:dyDescent="0.3">
      <c r="A156" s="3"/>
      <c r="B156" s="3"/>
      <c r="C156" s="3"/>
      <c r="D156" s="109"/>
      <c r="E156" s="3"/>
      <c r="F156" s="3"/>
      <c r="G156" s="51"/>
      <c r="H156" s="51"/>
      <c r="I156" s="51"/>
      <c r="J156" s="51"/>
      <c r="K156" s="3"/>
      <c r="L156" s="3"/>
      <c r="M156" s="3"/>
      <c r="N156" s="3"/>
      <c r="O156" s="3"/>
      <c r="P156" s="22" t="s">
        <v>182</v>
      </c>
      <c r="Q156" s="23" t="s">
        <v>134</v>
      </c>
      <c r="R156" s="14">
        <v>13500</v>
      </c>
      <c r="S156" s="14">
        <v>13000</v>
      </c>
      <c r="T156" s="14">
        <v>13000</v>
      </c>
      <c r="U156" s="14">
        <v>13000</v>
      </c>
      <c r="V156" s="14">
        <v>13000</v>
      </c>
      <c r="W156" s="14">
        <v>13000</v>
      </c>
      <c r="X156" s="14">
        <v>13000</v>
      </c>
      <c r="Y156" s="14">
        <v>13000</v>
      </c>
      <c r="Z156" s="14">
        <v>13000</v>
      </c>
      <c r="AA156" s="14">
        <v>13000</v>
      </c>
      <c r="AB156" s="14">
        <v>13000</v>
      </c>
    </row>
    <row r="157" spans="1:43" ht="31.2" x14ac:dyDescent="0.3">
      <c r="A157" s="3"/>
      <c r="B157" s="3"/>
      <c r="C157" s="3"/>
      <c r="D157" s="109"/>
      <c r="E157" s="3"/>
      <c r="F157" s="3"/>
      <c r="G157" s="51"/>
      <c r="H157" s="51"/>
      <c r="I157" s="51"/>
      <c r="J157" s="51"/>
      <c r="K157" s="3"/>
      <c r="L157" s="3"/>
      <c r="M157" s="3"/>
      <c r="N157" s="3"/>
      <c r="O157" s="3"/>
      <c r="P157" s="22" t="s">
        <v>183</v>
      </c>
      <c r="Q157" s="23" t="s">
        <v>133</v>
      </c>
      <c r="R157" s="14">
        <v>10300</v>
      </c>
      <c r="S157" s="14">
        <v>12053</v>
      </c>
      <c r="T157" s="14">
        <v>12053</v>
      </c>
      <c r="U157" s="14">
        <v>12053</v>
      </c>
      <c r="V157" s="14">
        <v>12053</v>
      </c>
      <c r="W157" s="14">
        <v>12053</v>
      </c>
      <c r="X157" s="14">
        <v>12053</v>
      </c>
      <c r="Y157" s="14">
        <v>12053</v>
      </c>
      <c r="Z157" s="14">
        <v>12053</v>
      </c>
      <c r="AA157" s="14">
        <v>12053</v>
      </c>
      <c r="AB157" s="14">
        <v>12053</v>
      </c>
    </row>
    <row r="158" spans="1:43" ht="18.75" customHeight="1" x14ac:dyDescent="0.3">
      <c r="A158" s="3"/>
      <c r="B158" s="3"/>
      <c r="C158" s="3"/>
      <c r="D158" s="109"/>
      <c r="E158" s="3"/>
      <c r="F158" s="3"/>
      <c r="G158" s="51"/>
      <c r="H158" s="51"/>
      <c r="I158" s="51"/>
      <c r="J158" s="51"/>
      <c r="K158" s="3"/>
      <c r="L158" s="3"/>
      <c r="M158" s="3"/>
      <c r="N158" s="3"/>
      <c r="O158" s="3"/>
      <c r="P158" s="2" t="s">
        <v>184</v>
      </c>
      <c r="Q158" s="179" t="s">
        <v>132</v>
      </c>
      <c r="R158" s="14">
        <v>1929.6</v>
      </c>
      <c r="S158" s="14">
        <v>2005.2</v>
      </c>
      <c r="T158" s="14">
        <v>2005.2</v>
      </c>
      <c r="U158" s="14">
        <v>2005.2</v>
      </c>
      <c r="V158" s="14">
        <v>2005.2</v>
      </c>
      <c r="W158" s="14">
        <v>2005.2</v>
      </c>
      <c r="X158" s="14">
        <v>2005.2</v>
      </c>
      <c r="Y158" s="14">
        <v>2005.2</v>
      </c>
      <c r="Z158" s="14">
        <v>2005.2</v>
      </c>
      <c r="AA158" s="14">
        <v>2005.2</v>
      </c>
      <c r="AB158" s="14">
        <v>2005.2</v>
      </c>
    </row>
    <row r="159" spans="1:43" ht="46.8" x14ac:dyDescent="0.3">
      <c r="A159" s="3"/>
      <c r="B159" s="3"/>
      <c r="C159" s="3"/>
      <c r="D159" s="109"/>
      <c r="E159" s="3"/>
      <c r="F159" s="3"/>
      <c r="G159" s="51"/>
      <c r="H159" s="51"/>
      <c r="I159" s="51"/>
      <c r="J159" s="51"/>
      <c r="K159" s="3"/>
      <c r="L159" s="3"/>
      <c r="M159" s="3"/>
      <c r="N159" s="3"/>
      <c r="O159" s="3"/>
      <c r="P159" s="2" t="s">
        <v>185</v>
      </c>
      <c r="Q159" s="180" t="s">
        <v>135</v>
      </c>
      <c r="R159" s="5">
        <v>247</v>
      </c>
      <c r="S159" s="5">
        <v>247</v>
      </c>
      <c r="T159" s="5">
        <v>248</v>
      </c>
      <c r="U159" s="5">
        <v>248</v>
      </c>
      <c r="V159" s="5">
        <v>248</v>
      </c>
      <c r="W159" s="5">
        <v>248</v>
      </c>
      <c r="X159" s="5">
        <v>248</v>
      </c>
      <c r="Y159" s="5">
        <v>248</v>
      </c>
      <c r="Z159" s="5">
        <v>248</v>
      </c>
      <c r="AA159" s="5">
        <v>248</v>
      </c>
      <c r="AB159" s="5">
        <v>248</v>
      </c>
    </row>
    <row r="160" spans="1:43" ht="31.2" x14ac:dyDescent="0.3">
      <c r="A160" s="35">
        <v>1</v>
      </c>
      <c r="B160" s="35">
        <v>4</v>
      </c>
      <c r="C160" s="35"/>
      <c r="D160" s="35">
        <v>4</v>
      </c>
      <c r="E160" s="35">
        <v>0</v>
      </c>
      <c r="F160" s="35">
        <v>1</v>
      </c>
      <c r="G160" s="86">
        <v>999999</v>
      </c>
      <c r="H160" s="86" t="s">
        <v>85</v>
      </c>
      <c r="I160" s="86" t="s">
        <v>86</v>
      </c>
      <c r="J160" s="86" t="s">
        <v>93</v>
      </c>
      <c r="K160" s="35">
        <v>0</v>
      </c>
      <c r="L160" s="35">
        <v>2</v>
      </c>
      <c r="M160" s="35">
        <v>0</v>
      </c>
      <c r="N160" s="33" t="s">
        <v>116</v>
      </c>
      <c r="O160" s="86"/>
      <c r="P160" s="30" t="s">
        <v>186</v>
      </c>
      <c r="Q160" s="83" t="s">
        <v>24</v>
      </c>
      <c r="R160" s="7">
        <v>6361.4</v>
      </c>
      <c r="S160" s="7">
        <v>3128.4</v>
      </c>
      <c r="T160" s="7">
        <v>3128.4</v>
      </c>
      <c r="U160" s="7">
        <v>3128.4</v>
      </c>
      <c r="V160" s="7">
        <v>2978.4</v>
      </c>
      <c r="W160" s="7">
        <v>2978.4</v>
      </c>
      <c r="X160" s="7">
        <v>2978.4</v>
      </c>
      <c r="Y160" s="7">
        <v>2978.4</v>
      </c>
      <c r="Z160" s="7">
        <v>2978.4</v>
      </c>
      <c r="AA160" s="7">
        <v>2978.4</v>
      </c>
      <c r="AB160" s="7">
        <v>2978.4</v>
      </c>
    </row>
    <row r="161" spans="1:43" ht="31.2" x14ac:dyDescent="0.3">
      <c r="A161" s="3"/>
      <c r="B161" s="3"/>
      <c r="C161" s="3"/>
      <c r="D161" s="109"/>
      <c r="E161" s="3"/>
      <c r="F161" s="3"/>
      <c r="G161" s="51"/>
      <c r="H161" s="51"/>
      <c r="I161" s="51"/>
      <c r="J161" s="51"/>
      <c r="K161" s="3"/>
      <c r="L161" s="3"/>
      <c r="M161" s="3"/>
      <c r="N161" s="3"/>
      <c r="O161" s="3"/>
      <c r="P161" s="2" t="s">
        <v>187</v>
      </c>
      <c r="Q161" s="179" t="s">
        <v>132</v>
      </c>
      <c r="R161" s="14">
        <v>392.7</v>
      </c>
      <c r="S161" s="14">
        <v>32.4</v>
      </c>
      <c r="T161" s="14">
        <v>32.4</v>
      </c>
      <c r="U161" s="14">
        <v>32.4</v>
      </c>
      <c r="V161" s="14">
        <v>32.4</v>
      </c>
      <c r="W161" s="14">
        <v>32.4</v>
      </c>
      <c r="X161" s="14">
        <v>32.4</v>
      </c>
      <c r="Y161" s="14">
        <v>32.4</v>
      </c>
      <c r="Z161" s="14">
        <v>32.4</v>
      </c>
      <c r="AA161" s="14">
        <v>32.4</v>
      </c>
      <c r="AB161" s="14">
        <v>32.4</v>
      </c>
    </row>
    <row r="162" spans="1:43" ht="31.2" x14ac:dyDescent="0.3">
      <c r="A162" s="35">
        <v>1</v>
      </c>
      <c r="B162" s="35">
        <v>4</v>
      </c>
      <c r="C162" s="35"/>
      <c r="D162" s="35">
        <v>4</v>
      </c>
      <c r="E162" s="35">
        <v>0</v>
      </c>
      <c r="F162" s="35">
        <v>1</v>
      </c>
      <c r="G162" s="86">
        <v>999999</v>
      </c>
      <c r="H162" s="86" t="s">
        <v>85</v>
      </c>
      <c r="I162" s="86" t="s">
        <v>86</v>
      </c>
      <c r="J162" s="86" t="s">
        <v>88</v>
      </c>
      <c r="K162" s="35">
        <v>0</v>
      </c>
      <c r="L162" s="35">
        <v>0</v>
      </c>
      <c r="M162" s="35">
        <v>4</v>
      </c>
      <c r="N162" s="33" t="s">
        <v>116</v>
      </c>
      <c r="O162" s="86"/>
      <c r="P162" s="30" t="s">
        <v>188</v>
      </c>
      <c r="Q162" s="83" t="s">
        <v>24</v>
      </c>
      <c r="R162" s="7">
        <v>2266.5</v>
      </c>
      <c r="S162" s="7">
        <v>2266.5</v>
      </c>
      <c r="T162" s="7">
        <v>2266.5</v>
      </c>
      <c r="U162" s="7">
        <v>2266.5</v>
      </c>
      <c r="V162" s="7">
        <v>2266.5</v>
      </c>
      <c r="W162" s="7">
        <v>2266.5</v>
      </c>
      <c r="X162" s="7">
        <v>2266.5</v>
      </c>
      <c r="Y162" s="7">
        <v>2266.5</v>
      </c>
      <c r="Z162" s="7">
        <v>2266.5</v>
      </c>
      <c r="AA162" s="7">
        <v>2266.5</v>
      </c>
      <c r="AB162" s="7">
        <v>2266.5</v>
      </c>
    </row>
    <row r="163" spans="1:43" x14ac:dyDescent="0.3">
      <c r="A163" s="3"/>
      <c r="B163" s="3"/>
      <c r="C163" s="3"/>
      <c r="D163" s="109"/>
      <c r="E163" s="3"/>
      <c r="F163" s="3"/>
      <c r="G163" s="51"/>
      <c r="H163" s="51"/>
      <c r="I163" s="51"/>
      <c r="J163" s="51"/>
      <c r="K163" s="3"/>
      <c r="L163" s="3"/>
      <c r="M163" s="3"/>
      <c r="N163" s="3"/>
      <c r="O163" s="3"/>
      <c r="P163" s="2" t="s">
        <v>189</v>
      </c>
      <c r="Q163" s="179" t="s">
        <v>132</v>
      </c>
      <c r="R163" s="14">
        <v>13.6</v>
      </c>
      <c r="S163" s="14">
        <v>13.6</v>
      </c>
      <c r="T163" s="14">
        <v>13.6</v>
      </c>
      <c r="U163" s="14">
        <v>13.6</v>
      </c>
      <c r="V163" s="14">
        <v>13.6</v>
      </c>
      <c r="W163" s="14">
        <v>13.6</v>
      </c>
      <c r="X163" s="14">
        <v>13.6</v>
      </c>
      <c r="Y163" s="14">
        <v>13.6</v>
      </c>
      <c r="Z163" s="14">
        <v>13.6</v>
      </c>
      <c r="AA163" s="14">
        <v>13.6</v>
      </c>
      <c r="AB163" s="14">
        <v>13.6</v>
      </c>
    </row>
    <row r="164" spans="1:43" x14ac:dyDescent="0.3">
      <c r="A164" s="35">
        <v>1</v>
      </c>
      <c r="B164" s="35">
        <v>4</v>
      </c>
      <c r="C164" s="35"/>
      <c r="D164" s="35">
        <v>4</v>
      </c>
      <c r="E164" s="35">
        <v>0</v>
      </c>
      <c r="F164" s="35">
        <v>1</v>
      </c>
      <c r="G164" s="86" t="s">
        <v>68</v>
      </c>
      <c r="H164" s="86" t="s">
        <v>85</v>
      </c>
      <c r="I164" s="86" t="s">
        <v>86</v>
      </c>
      <c r="J164" s="86" t="s">
        <v>90</v>
      </c>
      <c r="K164" s="35">
        <v>0</v>
      </c>
      <c r="L164" s="35">
        <v>1</v>
      </c>
      <c r="M164" s="35">
        <v>2</v>
      </c>
      <c r="N164" s="35" t="s">
        <v>115</v>
      </c>
      <c r="O164" s="86"/>
      <c r="P164" s="187" t="s">
        <v>190</v>
      </c>
      <c r="Q164" s="190" t="s">
        <v>24</v>
      </c>
      <c r="R164" s="7">
        <f>R165+R166</f>
        <v>265775.90000000002</v>
      </c>
      <c r="S164" s="7">
        <f>S165+S166</f>
        <v>268079</v>
      </c>
      <c r="T164" s="7">
        <f t="shared" ref="T164:V164" si="68">T165+T166</f>
        <v>325109</v>
      </c>
      <c r="U164" s="7">
        <f t="shared" si="68"/>
        <v>364171.1</v>
      </c>
      <c r="V164" s="7">
        <f t="shared" si="68"/>
        <v>364171.1</v>
      </c>
      <c r="W164" s="7">
        <f t="shared" ref="W164" si="69">W165+W166</f>
        <v>364171.1</v>
      </c>
      <c r="X164" s="7">
        <f t="shared" ref="X164" si="70">X165+X166</f>
        <v>364171.1</v>
      </c>
      <c r="Y164" s="7">
        <f t="shared" ref="Y164" si="71">Y165+Y166</f>
        <v>364171.1</v>
      </c>
      <c r="Z164" s="7">
        <f t="shared" ref="Z164" si="72">Z165+Z166</f>
        <v>364171.1</v>
      </c>
      <c r="AA164" s="7">
        <f t="shared" ref="AA164" si="73">AA165+AA166</f>
        <v>364171.1</v>
      </c>
      <c r="AB164" s="7">
        <f t="shared" ref="AB164" si="74">AB165+AB166</f>
        <v>364171.1</v>
      </c>
    </row>
    <row r="165" spans="1:43" x14ac:dyDescent="0.3">
      <c r="A165" s="35">
        <v>1</v>
      </c>
      <c r="B165" s="35">
        <v>4</v>
      </c>
      <c r="C165" s="35"/>
      <c r="D165" s="35">
        <v>4</v>
      </c>
      <c r="E165" s="35">
        <v>0</v>
      </c>
      <c r="F165" s="35">
        <v>1</v>
      </c>
      <c r="G165" s="86" t="s">
        <v>118</v>
      </c>
      <c r="H165" s="86" t="s">
        <v>85</v>
      </c>
      <c r="I165" s="86" t="s">
        <v>86</v>
      </c>
      <c r="J165" s="86" t="s">
        <v>90</v>
      </c>
      <c r="K165" s="35">
        <v>0</v>
      </c>
      <c r="L165" s="35">
        <v>1</v>
      </c>
      <c r="M165" s="35">
        <v>2</v>
      </c>
      <c r="N165" s="35" t="s">
        <v>117</v>
      </c>
      <c r="O165" s="86"/>
      <c r="P165" s="188"/>
      <c r="Q165" s="191"/>
      <c r="R165" s="9">
        <v>12856.9</v>
      </c>
      <c r="S165" s="9">
        <v>15507.3</v>
      </c>
      <c r="T165" s="9">
        <v>15507.3</v>
      </c>
      <c r="U165" s="9">
        <v>15507.3</v>
      </c>
      <c r="V165" s="9">
        <v>15507.3</v>
      </c>
      <c r="W165" s="9">
        <v>15507.3</v>
      </c>
      <c r="X165" s="9">
        <v>15507.3</v>
      </c>
      <c r="Y165" s="9">
        <v>15507.3</v>
      </c>
      <c r="Z165" s="9">
        <v>15507.3</v>
      </c>
      <c r="AA165" s="9">
        <v>15507.3</v>
      </c>
      <c r="AB165" s="9">
        <v>15507.3</v>
      </c>
      <c r="AC165" s="101"/>
    </row>
    <row r="166" spans="1:43" x14ac:dyDescent="0.3">
      <c r="A166" s="35">
        <v>1</v>
      </c>
      <c r="B166" s="35">
        <v>4</v>
      </c>
      <c r="C166" s="35"/>
      <c r="D166" s="35">
        <v>4</v>
      </c>
      <c r="E166" s="35">
        <v>0</v>
      </c>
      <c r="F166" s="35">
        <v>1</v>
      </c>
      <c r="G166" s="86" t="s">
        <v>79</v>
      </c>
      <c r="H166" s="86" t="s">
        <v>85</v>
      </c>
      <c r="I166" s="86" t="s">
        <v>86</v>
      </c>
      <c r="J166" s="86" t="s">
        <v>90</v>
      </c>
      <c r="K166" s="35">
        <v>0</v>
      </c>
      <c r="L166" s="35">
        <v>1</v>
      </c>
      <c r="M166" s="35">
        <v>2</v>
      </c>
      <c r="N166" s="33" t="s">
        <v>116</v>
      </c>
      <c r="O166" s="86"/>
      <c r="P166" s="189"/>
      <c r="Q166" s="192"/>
      <c r="R166" s="9">
        <v>252919</v>
      </c>
      <c r="S166" s="9">
        <v>252571.7</v>
      </c>
      <c r="T166" s="9">
        <v>309601.7</v>
      </c>
      <c r="U166" s="9">
        <v>348663.8</v>
      </c>
      <c r="V166" s="9">
        <v>348663.8</v>
      </c>
      <c r="W166" s="9">
        <v>348663.8</v>
      </c>
      <c r="X166" s="9">
        <v>348663.8</v>
      </c>
      <c r="Y166" s="9">
        <v>348663.8</v>
      </c>
      <c r="Z166" s="9">
        <v>348663.8</v>
      </c>
      <c r="AA166" s="9">
        <v>348663.8</v>
      </c>
      <c r="AB166" s="9">
        <v>348663.8</v>
      </c>
      <c r="AC166" s="101"/>
    </row>
    <row r="167" spans="1:43" ht="34.5" customHeight="1" x14ac:dyDescent="0.3">
      <c r="A167" s="3"/>
      <c r="B167" s="3"/>
      <c r="C167" s="3"/>
      <c r="D167" s="109"/>
      <c r="E167" s="3"/>
      <c r="F167" s="3"/>
      <c r="G167" s="51"/>
      <c r="H167" s="51"/>
      <c r="I167" s="51"/>
      <c r="J167" s="51"/>
      <c r="K167" s="3"/>
      <c r="L167" s="3"/>
      <c r="M167" s="3"/>
      <c r="N167" s="3"/>
      <c r="O167" s="3"/>
      <c r="P167" s="22" t="s">
        <v>191</v>
      </c>
      <c r="Q167" s="23" t="s">
        <v>125</v>
      </c>
      <c r="R167" s="24">
        <v>23974</v>
      </c>
      <c r="S167" s="24">
        <v>23974</v>
      </c>
      <c r="T167" s="24">
        <v>23974</v>
      </c>
      <c r="U167" s="24">
        <v>23974</v>
      </c>
      <c r="V167" s="24">
        <v>23974</v>
      </c>
      <c r="W167" s="24">
        <v>23974</v>
      </c>
      <c r="X167" s="24">
        <v>23974</v>
      </c>
      <c r="Y167" s="24">
        <v>23974</v>
      </c>
      <c r="Z167" s="24">
        <v>23974</v>
      </c>
      <c r="AA167" s="24">
        <v>23974</v>
      </c>
      <c r="AB167" s="24">
        <v>23974</v>
      </c>
    </row>
    <row r="168" spans="1:43" ht="33.75" customHeight="1" x14ac:dyDescent="0.3">
      <c r="A168" s="3"/>
      <c r="B168" s="3"/>
      <c r="C168" s="3"/>
      <c r="D168" s="109"/>
      <c r="E168" s="3"/>
      <c r="F168" s="3"/>
      <c r="G168" s="51"/>
      <c r="H168" s="51"/>
      <c r="I168" s="51"/>
      <c r="J168" s="51"/>
      <c r="K168" s="3"/>
      <c r="L168" s="3"/>
      <c r="M168" s="3"/>
      <c r="N168" s="3"/>
      <c r="O168" s="3"/>
      <c r="P168" s="22" t="s">
        <v>192</v>
      </c>
      <c r="Q168" s="23" t="s">
        <v>131</v>
      </c>
      <c r="R168" s="14">
        <v>95</v>
      </c>
      <c r="S168" s="14">
        <v>95</v>
      </c>
      <c r="T168" s="14">
        <v>95</v>
      </c>
      <c r="U168" s="14">
        <v>95</v>
      </c>
      <c r="V168" s="14">
        <v>95</v>
      </c>
      <c r="W168" s="14">
        <v>95</v>
      </c>
      <c r="X168" s="14">
        <v>95</v>
      </c>
      <c r="Y168" s="14">
        <v>95</v>
      </c>
      <c r="Z168" s="14">
        <v>95</v>
      </c>
      <c r="AA168" s="14">
        <v>95</v>
      </c>
      <c r="AB168" s="14">
        <v>95</v>
      </c>
    </row>
    <row r="169" spans="1:43" ht="31.2" x14ac:dyDescent="0.3">
      <c r="A169" s="35">
        <v>1</v>
      </c>
      <c r="B169" s="35">
        <v>4</v>
      </c>
      <c r="C169" s="35"/>
      <c r="D169" s="35">
        <v>4</v>
      </c>
      <c r="E169" s="35">
        <v>0</v>
      </c>
      <c r="F169" s="35">
        <v>1</v>
      </c>
      <c r="G169" s="86">
        <v>999999</v>
      </c>
      <c r="H169" s="86" t="s">
        <v>85</v>
      </c>
      <c r="I169" s="86" t="s">
        <v>86</v>
      </c>
      <c r="J169" s="86" t="s">
        <v>94</v>
      </c>
      <c r="K169" s="35">
        <v>0</v>
      </c>
      <c r="L169" s="35">
        <v>1</v>
      </c>
      <c r="M169" s="35">
        <v>2</v>
      </c>
      <c r="N169" s="33" t="s">
        <v>116</v>
      </c>
      <c r="O169" s="86"/>
      <c r="P169" s="28" t="s">
        <v>193</v>
      </c>
      <c r="Q169" s="29" t="s">
        <v>24</v>
      </c>
      <c r="R169" s="7">
        <v>6564.2</v>
      </c>
      <c r="S169" s="7">
        <v>9608.7999999999993</v>
      </c>
      <c r="T169" s="7">
        <v>5200</v>
      </c>
      <c r="U169" s="7">
        <v>5200</v>
      </c>
      <c r="V169" s="7">
        <v>5200</v>
      </c>
      <c r="W169" s="7">
        <v>5200</v>
      </c>
      <c r="X169" s="7">
        <v>5200</v>
      </c>
      <c r="Y169" s="7">
        <v>5200</v>
      </c>
      <c r="Z169" s="7">
        <v>5200</v>
      </c>
      <c r="AA169" s="7">
        <v>5200</v>
      </c>
      <c r="AB169" s="7">
        <v>5200</v>
      </c>
    </row>
    <row r="170" spans="1:43" ht="31.2" x14ac:dyDescent="0.3">
      <c r="A170" s="3"/>
      <c r="B170" s="3"/>
      <c r="C170" s="3"/>
      <c r="D170" s="109"/>
      <c r="E170" s="3"/>
      <c r="F170" s="3"/>
      <c r="G170" s="51"/>
      <c r="H170" s="51"/>
      <c r="I170" s="51"/>
      <c r="J170" s="51"/>
      <c r="K170" s="3"/>
      <c r="L170" s="3"/>
      <c r="M170" s="3"/>
      <c r="N170" s="3"/>
      <c r="O170" s="3"/>
      <c r="P170" s="2" t="s">
        <v>194</v>
      </c>
      <c r="Q170" s="3" t="s">
        <v>125</v>
      </c>
      <c r="R170" s="24">
        <v>4</v>
      </c>
      <c r="S170" s="24">
        <v>4</v>
      </c>
      <c r="T170" s="24">
        <v>4</v>
      </c>
      <c r="U170" s="24">
        <v>4</v>
      </c>
      <c r="V170" s="24">
        <v>4</v>
      </c>
      <c r="W170" s="24">
        <v>4</v>
      </c>
      <c r="X170" s="24">
        <v>4</v>
      </c>
      <c r="Y170" s="24">
        <v>4</v>
      </c>
      <c r="Z170" s="24">
        <v>4</v>
      </c>
      <c r="AA170" s="24">
        <v>4</v>
      </c>
      <c r="AB170" s="24">
        <v>4</v>
      </c>
    </row>
    <row r="171" spans="1:43" s="90" customFormat="1" ht="31.2" x14ac:dyDescent="0.3">
      <c r="A171" s="35">
        <v>1</v>
      </c>
      <c r="B171" s="35">
        <v>4</v>
      </c>
      <c r="C171" s="35"/>
      <c r="D171" s="35">
        <v>4</v>
      </c>
      <c r="E171" s="35">
        <v>0</v>
      </c>
      <c r="F171" s="35">
        <v>1</v>
      </c>
      <c r="G171" s="86" t="s">
        <v>79</v>
      </c>
      <c r="H171" s="86" t="s">
        <v>85</v>
      </c>
      <c r="I171" s="86" t="s">
        <v>86</v>
      </c>
      <c r="J171" s="86" t="s">
        <v>95</v>
      </c>
      <c r="K171" s="35">
        <v>0</v>
      </c>
      <c r="L171" s="35">
        <v>0</v>
      </c>
      <c r="M171" s="35">
        <v>0</v>
      </c>
      <c r="N171" s="33" t="s">
        <v>116</v>
      </c>
      <c r="O171" s="86"/>
      <c r="P171" s="20" t="s">
        <v>195</v>
      </c>
      <c r="Q171" s="34" t="s">
        <v>24</v>
      </c>
      <c r="R171" s="7">
        <f>R173+R175+R179+R177</f>
        <v>4702.7</v>
      </c>
      <c r="S171" s="7">
        <f t="shared" ref="S171:W171" si="75">S173+S175+S179+S177</f>
        <v>4340</v>
      </c>
      <c r="T171" s="7">
        <f t="shared" si="75"/>
        <v>3940</v>
      </c>
      <c r="U171" s="7">
        <f t="shared" si="75"/>
        <v>3940</v>
      </c>
      <c r="V171" s="7">
        <f t="shared" si="75"/>
        <v>3940</v>
      </c>
      <c r="W171" s="7">
        <f t="shared" si="75"/>
        <v>3940</v>
      </c>
      <c r="X171" s="7">
        <f t="shared" ref="X171:AB171" si="76">X173+X175+X179+X177</f>
        <v>3940</v>
      </c>
      <c r="Y171" s="7">
        <f t="shared" si="76"/>
        <v>3940</v>
      </c>
      <c r="Z171" s="7">
        <f t="shared" si="76"/>
        <v>3940</v>
      </c>
      <c r="AA171" s="7">
        <f t="shared" si="76"/>
        <v>3940</v>
      </c>
      <c r="AB171" s="7">
        <f t="shared" si="76"/>
        <v>3940</v>
      </c>
      <c r="AC171" s="87"/>
      <c r="AD171" s="88"/>
      <c r="AE171" s="88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</row>
    <row r="172" spans="1:43" x14ac:dyDescent="0.3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22" t="s">
        <v>196</v>
      </c>
      <c r="Q172" s="23" t="s">
        <v>125</v>
      </c>
      <c r="R172" s="24">
        <f>R174+R176+R178+R180</f>
        <v>9</v>
      </c>
      <c r="S172" s="24">
        <f t="shared" ref="S172:AB172" si="77">S174+S176+S178+S180</f>
        <v>9</v>
      </c>
      <c r="T172" s="24">
        <f t="shared" si="77"/>
        <v>9</v>
      </c>
      <c r="U172" s="24">
        <f t="shared" si="77"/>
        <v>9</v>
      </c>
      <c r="V172" s="24">
        <f t="shared" si="77"/>
        <v>9</v>
      </c>
      <c r="W172" s="24">
        <f t="shared" si="77"/>
        <v>9</v>
      </c>
      <c r="X172" s="24">
        <f t="shared" si="77"/>
        <v>9</v>
      </c>
      <c r="Y172" s="24">
        <f t="shared" si="77"/>
        <v>9</v>
      </c>
      <c r="Z172" s="24">
        <f t="shared" si="77"/>
        <v>9</v>
      </c>
      <c r="AA172" s="24">
        <f t="shared" si="77"/>
        <v>9</v>
      </c>
      <c r="AB172" s="24">
        <f t="shared" si="77"/>
        <v>9</v>
      </c>
    </row>
    <row r="173" spans="1:43" s="90" customFormat="1" ht="31.8" x14ac:dyDescent="0.3">
      <c r="A173" s="35">
        <v>1</v>
      </c>
      <c r="B173" s="35">
        <v>4</v>
      </c>
      <c r="C173" s="35"/>
      <c r="D173" s="35">
        <v>4</v>
      </c>
      <c r="E173" s="35">
        <v>0</v>
      </c>
      <c r="F173" s="35">
        <v>1</v>
      </c>
      <c r="G173" s="86" t="s">
        <v>79</v>
      </c>
      <c r="H173" s="86" t="s">
        <v>85</v>
      </c>
      <c r="I173" s="86" t="s">
        <v>86</v>
      </c>
      <c r="J173" s="86" t="s">
        <v>95</v>
      </c>
      <c r="K173" s="35">
        <v>0</v>
      </c>
      <c r="L173" s="35">
        <v>0</v>
      </c>
      <c r="M173" s="35">
        <v>3</v>
      </c>
      <c r="N173" s="33" t="s">
        <v>116</v>
      </c>
      <c r="O173" s="86"/>
      <c r="P173" s="167" t="s">
        <v>197</v>
      </c>
      <c r="Q173" s="35" t="s">
        <v>24</v>
      </c>
      <c r="R173" s="9">
        <v>532.70000000000005</v>
      </c>
      <c r="S173" s="9">
        <v>700</v>
      </c>
      <c r="T173" s="9">
        <v>700</v>
      </c>
      <c r="U173" s="9">
        <v>700</v>
      </c>
      <c r="V173" s="9">
        <v>700</v>
      </c>
      <c r="W173" s="9">
        <v>700</v>
      </c>
      <c r="X173" s="9">
        <v>700</v>
      </c>
      <c r="Y173" s="9">
        <v>700</v>
      </c>
      <c r="Z173" s="9">
        <v>700</v>
      </c>
      <c r="AA173" s="9">
        <v>700</v>
      </c>
      <c r="AB173" s="9">
        <v>700</v>
      </c>
      <c r="AC173" s="203"/>
      <c r="AD173" s="88"/>
      <c r="AE173" s="88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</row>
    <row r="174" spans="1:43" ht="31.2" x14ac:dyDescent="0.3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2" t="s">
        <v>198</v>
      </c>
      <c r="Q174" s="3" t="s">
        <v>125</v>
      </c>
      <c r="R174" s="24">
        <v>2</v>
      </c>
      <c r="S174" s="24">
        <v>2</v>
      </c>
      <c r="T174" s="24">
        <v>2</v>
      </c>
      <c r="U174" s="24">
        <v>2</v>
      </c>
      <c r="V174" s="24">
        <v>2</v>
      </c>
      <c r="W174" s="24">
        <v>2</v>
      </c>
      <c r="X174" s="24">
        <v>2</v>
      </c>
      <c r="Y174" s="24">
        <v>2</v>
      </c>
      <c r="Z174" s="24">
        <v>2</v>
      </c>
      <c r="AA174" s="24">
        <v>2</v>
      </c>
      <c r="AB174" s="24">
        <v>2</v>
      </c>
      <c r="AC174" s="203"/>
    </row>
    <row r="175" spans="1:43" s="90" customFormat="1" ht="31.8" x14ac:dyDescent="0.3">
      <c r="A175" s="35">
        <v>1</v>
      </c>
      <c r="B175" s="35">
        <v>4</v>
      </c>
      <c r="C175" s="35"/>
      <c r="D175" s="35">
        <v>4</v>
      </c>
      <c r="E175" s="35">
        <v>0</v>
      </c>
      <c r="F175" s="35">
        <v>1</v>
      </c>
      <c r="G175" s="86" t="s">
        <v>79</v>
      </c>
      <c r="H175" s="86" t="s">
        <v>85</v>
      </c>
      <c r="I175" s="86" t="s">
        <v>86</v>
      </c>
      <c r="J175" s="86" t="s">
        <v>95</v>
      </c>
      <c r="K175" s="35">
        <v>0</v>
      </c>
      <c r="L175" s="35">
        <v>0</v>
      </c>
      <c r="M175" s="35">
        <v>4</v>
      </c>
      <c r="N175" s="33" t="s">
        <v>116</v>
      </c>
      <c r="O175" s="86"/>
      <c r="P175" s="167" t="s">
        <v>197</v>
      </c>
      <c r="Q175" s="35" t="s">
        <v>24</v>
      </c>
      <c r="R175" s="9">
        <v>1100</v>
      </c>
      <c r="S175" s="9">
        <v>1100</v>
      </c>
      <c r="T175" s="9">
        <v>1100</v>
      </c>
      <c r="U175" s="9">
        <v>1100</v>
      </c>
      <c r="V175" s="9">
        <v>1100</v>
      </c>
      <c r="W175" s="9">
        <v>1100</v>
      </c>
      <c r="X175" s="9">
        <v>1100</v>
      </c>
      <c r="Y175" s="9">
        <v>1100</v>
      </c>
      <c r="Z175" s="9">
        <v>1100</v>
      </c>
      <c r="AA175" s="9">
        <v>1100</v>
      </c>
      <c r="AB175" s="9">
        <v>1100</v>
      </c>
      <c r="AC175" s="203"/>
      <c r="AD175" s="88"/>
      <c r="AE175" s="88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</row>
    <row r="176" spans="1:43" ht="31.2" x14ac:dyDescent="0.3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2" t="s">
        <v>199</v>
      </c>
      <c r="Q176" s="3" t="s">
        <v>125</v>
      </c>
      <c r="R176" s="5">
        <v>4</v>
      </c>
      <c r="S176" s="5">
        <v>4</v>
      </c>
      <c r="T176" s="5">
        <v>4</v>
      </c>
      <c r="U176" s="5">
        <v>4</v>
      </c>
      <c r="V176" s="5">
        <v>4</v>
      </c>
      <c r="W176" s="5">
        <v>4</v>
      </c>
      <c r="X176" s="5">
        <v>4</v>
      </c>
      <c r="Y176" s="5">
        <v>4</v>
      </c>
      <c r="Z176" s="5">
        <v>4</v>
      </c>
      <c r="AA176" s="5">
        <v>4</v>
      </c>
      <c r="AB176" s="5">
        <v>4</v>
      </c>
      <c r="AD176" s="60"/>
    </row>
    <row r="177" spans="1:43" s="90" customFormat="1" ht="31.8" x14ac:dyDescent="0.3">
      <c r="A177" s="35">
        <v>1</v>
      </c>
      <c r="B177" s="35">
        <v>4</v>
      </c>
      <c r="C177" s="35"/>
      <c r="D177" s="35">
        <v>4</v>
      </c>
      <c r="E177" s="35">
        <v>0</v>
      </c>
      <c r="F177" s="35">
        <v>1</v>
      </c>
      <c r="G177" s="86" t="s">
        <v>79</v>
      </c>
      <c r="H177" s="86" t="s">
        <v>85</v>
      </c>
      <c r="I177" s="86" t="s">
        <v>86</v>
      </c>
      <c r="J177" s="86" t="s">
        <v>95</v>
      </c>
      <c r="K177" s="35">
        <v>0</v>
      </c>
      <c r="L177" s="35">
        <v>0</v>
      </c>
      <c r="M177" s="35">
        <v>5</v>
      </c>
      <c r="N177" s="33" t="s">
        <v>116</v>
      </c>
      <c r="O177" s="86"/>
      <c r="P177" s="167" t="s">
        <v>197</v>
      </c>
      <c r="Q177" s="35" t="s">
        <v>24</v>
      </c>
      <c r="R177" s="9">
        <f>800-61</f>
        <v>739</v>
      </c>
      <c r="S177" s="9">
        <v>800</v>
      </c>
      <c r="T177" s="9">
        <v>800</v>
      </c>
      <c r="U177" s="9">
        <v>800</v>
      </c>
      <c r="V177" s="9">
        <v>800</v>
      </c>
      <c r="W177" s="9">
        <v>800</v>
      </c>
      <c r="X177" s="9">
        <v>800</v>
      </c>
      <c r="Y177" s="9">
        <v>800</v>
      </c>
      <c r="Z177" s="9">
        <v>800</v>
      </c>
      <c r="AA177" s="9">
        <v>800</v>
      </c>
      <c r="AB177" s="9">
        <v>800</v>
      </c>
      <c r="AC177" s="87"/>
      <c r="AD177" s="98"/>
      <c r="AE177" s="88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</row>
    <row r="178" spans="1:43" ht="31.2" x14ac:dyDescent="0.3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2" t="s">
        <v>200</v>
      </c>
      <c r="Q178" s="3" t="s">
        <v>125</v>
      </c>
      <c r="R178" s="5">
        <v>2</v>
      </c>
      <c r="S178" s="5">
        <v>2</v>
      </c>
      <c r="T178" s="5">
        <v>2</v>
      </c>
      <c r="U178" s="5">
        <v>2</v>
      </c>
      <c r="V178" s="5">
        <v>2</v>
      </c>
      <c r="W178" s="5">
        <v>2</v>
      </c>
      <c r="X178" s="5">
        <v>2</v>
      </c>
      <c r="Y178" s="5">
        <v>2</v>
      </c>
      <c r="Z178" s="5">
        <v>2</v>
      </c>
      <c r="AA178" s="5">
        <v>2</v>
      </c>
      <c r="AB178" s="5">
        <v>2</v>
      </c>
      <c r="AC178" s="54"/>
      <c r="AD178" s="60"/>
    </row>
    <row r="179" spans="1:43" s="90" customFormat="1" ht="31.8" x14ac:dyDescent="0.3">
      <c r="A179" s="35">
        <v>1</v>
      </c>
      <c r="B179" s="35">
        <v>4</v>
      </c>
      <c r="C179" s="35"/>
      <c r="D179" s="35">
        <v>4</v>
      </c>
      <c r="E179" s="35">
        <v>0</v>
      </c>
      <c r="F179" s="35">
        <v>1</v>
      </c>
      <c r="G179" s="86" t="s">
        <v>79</v>
      </c>
      <c r="H179" s="86" t="s">
        <v>85</v>
      </c>
      <c r="I179" s="86" t="s">
        <v>86</v>
      </c>
      <c r="J179" s="86" t="s">
        <v>95</v>
      </c>
      <c r="K179" s="35">
        <v>0</v>
      </c>
      <c r="L179" s="35">
        <v>0</v>
      </c>
      <c r="M179" s="35">
        <v>6</v>
      </c>
      <c r="N179" s="33" t="s">
        <v>116</v>
      </c>
      <c r="O179" s="86"/>
      <c r="P179" s="167" t="s">
        <v>197</v>
      </c>
      <c r="Q179" s="35" t="s">
        <v>24</v>
      </c>
      <c r="R179" s="9">
        <v>2331</v>
      </c>
      <c r="S179" s="9">
        <v>1740</v>
      </c>
      <c r="T179" s="9">
        <v>1340</v>
      </c>
      <c r="U179" s="9">
        <v>1340</v>
      </c>
      <c r="V179" s="9">
        <v>1340</v>
      </c>
      <c r="W179" s="9">
        <v>1340</v>
      </c>
      <c r="X179" s="9">
        <v>1340</v>
      </c>
      <c r="Y179" s="9">
        <v>1340</v>
      </c>
      <c r="Z179" s="9">
        <v>1340</v>
      </c>
      <c r="AA179" s="9">
        <v>1340</v>
      </c>
      <c r="AB179" s="9">
        <v>1340</v>
      </c>
      <c r="AC179" s="87"/>
      <c r="AD179" s="98"/>
      <c r="AE179" s="88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</row>
    <row r="180" spans="1:43" ht="31.2" x14ac:dyDescent="0.3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2" t="s">
        <v>201</v>
      </c>
      <c r="Q180" s="3" t="s">
        <v>125</v>
      </c>
      <c r="R180" s="5">
        <v>1</v>
      </c>
      <c r="S180" s="5">
        <v>1</v>
      </c>
      <c r="T180" s="5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41"/>
      <c r="AD180" s="60"/>
    </row>
    <row r="181" spans="1:43" s="90" customFormat="1" ht="31.2" x14ac:dyDescent="0.3">
      <c r="A181" s="35">
        <v>1</v>
      </c>
      <c r="B181" s="35">
        <v>4</v>
      </c>
      <c r="C181" s="35"/>
      <c r="D181" s="35">
        <v>4</v>
      </c>
      <c r="E181" s="35">
        <v>0</v>
      </c>
      <c r="F181" s="35">
        <v>1</v>
      </c>
      <c r="G181" s="86" t="s">
        <v>79</v>
      </c>
      <c r="H181" s="86" t="s">
        <v>85</v>
      </c>
      <c r="I181" s="86" t="s">
        <v>86</v>
      </c>
      <c r="J181" s="86" t="s">
        <v>96</v>
      </c>
      <c r="K181" s="35">
        <v>0</v>
      </c>
      <c r="L181" s="35">
        <v>0</v>
      </c>
      <c r="M181" s="35">
        <v>0</v>
      </c>
      <c r="N181" s="33" t="s">
        <v>116</v>
      </c>
      <c r="O181" s="86"/>
      <c r="P181" s="20" t="s">
        <v>202</v>
      </c>
      <c r="Q181" s="83" t="s">
        <v>24</v>
      </c>
      <c r="R181" s="7">
        <f t="shared" ref="R181:W182" si="78">R183+R185+R187</f>
        <v>10276.099999999999</v>
      </c>
      <c r="S181" s="7">
        <f t="shared" si="78"/>
        <v>4195.3</v>
      </c>
      <c r="T181" s="7">
        <f t="shared" si="78"/>
        <v>3345.3</v>
      </c>
      <c r="U181" s="7">
        <f t="shared" si="78"/>
        <v>3345.3</v>
      </c>
      <c r="V181" s="7">
        <f t="shared" si="78"/>
        <v>3345.3</v>
      </c>
      <c r="W181" s="7">
        <f t="shared" si="78"/>
        <v>3345.3</v>
      </c>
      <c r="X181" s="7">
        <f t="shared" ref="X181:AB181" si="79">X183+X185+X187</f>
        <v>3345.3</v>
      </c>
      <c r="Y181" s="7">
        <f t="shared" si="79"/>
        <v>3345.3</v>
      </c>
      <c r="Z181" s="7">
        <f t="shared" si="79"/>
        <v>3345.3</v>
      </c>
      <c r="AA181" s="7">
        <f t="shared" si="79"/>
        <v>3345.3</v>
      </c>
      <c r="AB181" s="7">
        <f t="shared" si="79"/>
        <v>3345.3</v>
      </c>
      <c r="AC181" s="87"/>
      <c r="AD181" s="88"/>
      <c r="AE181" s="88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</row>
    <row r="182" spans="1:43" ht="31.2" x14ac:dyDescent="0.3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22" t="s">
        <v>203</v>
      </c>
      <c r="Q182" s="23" t="s">
        <v>125</v>
      </c>
      <c r="R182" s="24">
        <f t="shared" si="78"/>
        <v>20</v>
      </c>
      <c r="S182" s="24">
        <f t="shared" si="78"/>
        <v>20</v>
      </c>
      <c r="T182" s="24">
        <f t="shared" si="78"/>
        <v>20</v>
      </c>
      <c r="U182" s="24">
        <f t="shared" si="78"/>
        <v>20</v>
      </c>
      <c r="V182" s="24">
        <f t="shared" si="78"/>
        <v>20</v>
      </c>
      <c r="W182" s="24">
        <f t="shared" si="78"/>
        <v>20</v>
      </c>
      <c r="X182" s="24">
        <f t="shared" ref="X182:AB182" si="80">X184+X186+X188</f>
        <v>20</v>
      </c>
      <c r="Y182" s="24">
        <f t="shared" si="80"/>
        <v>20</v>
      </c>
      <c r="Z182" s="24">
        <f t="shared" si="80"/>
        <v>20</v>
      </c>
      <c r="AA182" s="24">
        <f t="shared" si="80"/>
        <v>20</v>
      </c>
      <c r="AB182" s="24">
        <f t="shared" si="80"/>
        <v>20</v>
      </c>
    </row>
    <row r="183" spans="1:43" s="90" customFormat="1" ht="31.8" x14ac:dyDescent="0.3">
      <c r="A183" s="35">
        <v>1</v>
      </c>
      <c r="B183" s="35">
        <v>4</v>
      </c>
      <c r="C183" s="35"/>
      <c r="D183" s="35">
        <v>4</v>
      </c>
      <c r="E183" s="35">
        <v>0</v>
      </c>
      <c r="F183" s="35">
        <v>1</v>
      </c>
      <c r="G183" s="86" t="s">
        <v>79</v>
      </c>
      <c r="H183" s="86" t="s">
        <v>85</v>
      </c>
      <c r="I183" s="86" t="s">
        <v>86</v>
      </c>
      <c r="J183" s="86" t="s">
        <v>96</v>
      </c>
      <c r="K183" s="35">
        <v>0</v>
      </c>
      <c r="L183" s="35">
        <v>0</v>
      </c>
      <c r="M183" s="35">
        <v>3</v>
      </c>
      <c r="N183" s="35" t="s">
        <v>116</v>
      </c>
      <c r="O183" s="86"/>
      <c r="P183" s="167" t="s">
        <v>204</v>
      </c>
      <c r="Q183" s="25" t="s">
        <v>24</v>
      </c>
      <c r="R183" s="9">
        <v>1339.6</v>
      </c>
      <c r="S183" s="9">
        <v>919.5</v>
      </c>
      <c r="T183" s="9">
        <v>919.5</v>
      </c>
      <c r="U183" s="9">
        <v>919.5</v>
      </c>
      <c r="V183" s="9">
        <v>919.5</v>
      </c>
      <c r="W183" s="9">
        <v>919.5</v>
      </c>
      <c r="X183" s="9">
        <v>919.5</v>
      </c>
      <c r="Y183" s="9">
        <v>919.5</v>
      </c>
      <c r="Z183" s="9">
        <v>919.5</v>
      </c>
      <c r="AA183" s="9">
        <v>919.5</v>
      </c>
      <c r="AB183" s="9">
        <v>919.5</v>
      </c>
      <c r="AC183" s="99"/>
      <c r="AD183" s="88"/>
      <c r="AE183" s="88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</row>
    <row r="184" spans="1:43" ht="31.2" x14ac:dyDescent="0.3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2" t="s">
        <v>205</v>
      </c>
      <c r="Q184" s="3" t="s">
        <v>125</v>
      </c>
      <c r="R184" s="24">
        <v>14</v>
      </c>
      <c r="S184" s="24">
        <v>14</v>
      </c>
      <c r="T184" s="24">
        <v>14</v>
      </c>
      <c r="U184" s="24">
        <v>14</v>
      </c>
      <c r="V184" s="24">
        <v>14</v>
      </c>
      <c r="W184" s="24">
        <v>14</v>
      </c>
      <c r="X184" s="24">
        <v>14</v>
      </c>
      <c r="Y184" s="24">
        <v>14</v>
      </c>
      <c r="Z184" s="24">
        <v>14</v>
      </c>
      <c r="AA184" s="24">
        <v>14</v>
      </c>
      <c r="AB184" s="24">
        <v>14</v>
      </c>
      <c r="AC184" s="63"/>
    </row>
    <row r="185" spans="1:43" ht="31.8" x14ac:dyDescent="0.3">
      <c r="A185" s="35">
        <v>1</v>
      </c>
      <c r="B185" s="35">
        <v>4</v>
      </c>
      <c r="C185" s="35"/>
      <c r="D185" s="35">
        <v>4</v>
      </c>
      <c r="E185" s="35">
        <v>0</v>
      </c>
      <c r="F185" s="35">
        <v>1</v>
      </c>
      <c r="G185" s="86" t="s">
        <v>79</v>
      </c>
      <c r="H185" s="86" t="s">
        <v>85</v>
      </c>
      <c r="I185" s="86" t="s">
        <v>86</v>
      </c>
      <c r="J185" s="86" t="s">
        <v>96</v>
      </c>
      <c r="K185" s="35">
        <v>0</v>
      </c>
      <c r="L185" s="35">
        <v>0</v>
      </c>
      <c r="M185" s="35">
        <v>4</v>
      </c>
      <c r="N185" s="35" t="s">
        <v>116</v>
      </c>
      <c r="O185" s="86"/>
      <c r="P185" s="167" t="s">
        <v>204</v>
      </c>
      <c r="Q185" s="25" t="s">
        <v>24</v>
      </c>
      <c r="R185" s="9">
        <v>6854.2</v>
      </c>
      <c r="S185" s="9">
        <v>870.5</v>
      </c>
      <c r="T185" s="9">
        <v>870.5</v>
      </c>
      <c r="U185" s="9">
        <v>870.5</v>
      </c>
      <c r="V185" s="9">
        <v>870.5</v>
      </c>
      <c r="W185" s="9">
        <v>870.5</v>
      </c>
      <c r="X185" s="9">
        <v>870.5</v>
      </c>
      <c r="Y185" s="9">
        <v>870.5</v>
      </c>
      <c r="Z185" s="9">
        <v>870.5</v>
      </c>
      <c r="AA185" s="9">
        <v>870.5</v>
      </c>
      <c r="AB185" s="9">
        <v>870.5</v>
      </c>
      <c r="AC185" s="64"/>
    </row>
    <row r="186" spans="1:43" ht="31.2" x14ac:dyDescent="0.3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2" t="s">
        <v>206</v>
      </c>
      <c r="Q186" s="3" t="s">
        <v>125</v>
      </c>
      <c r="R186" s="24">
        <v>1</v>
      </c>
      <c r="S186" s="24">
        <v>1</v>
      </c>
      <c r="T186" s="24">
        <v>1</v>
      </c>
      <c r="U186" s="24">
        <v>1</v>
      </c>
      <c r="V186" s="24">
        <v>1</v>
      </c>
      <c r="W186" s="24">
        <v>1</v>
      </c>
      <c r="X186" s="24">
        <v>1</v>
      </c>
      <c r="Y186" s="24">
        <v>1</v>
      </c>
      <c r="Z186" s="24">
        <v>1</v>
      </c>
      <c r="AA186" s="24">
        <v>1</v>
      </c>
      <c r="AB186" s="24">
        <v>1</v>
      </c>
    </row>
    <row r="187" spans="1:43" ht="31.8" x14ac:dyDescent="0.3">
      <c r="A187" s="35">
        <v>1</v>
      </c>
      <c r="B187" s="35">
        <v>4</v>
      </c>
      <c r="C187" s="35"/>
      <c r="D187" s="35">
        <v>4</v>
      </c>
      <c r="E187" s="35">
        <v>0</v>
      </c>
      <c r="F187" s="35">
        <v>1</v>
      </c>
      <c r="G187" s="86" t="s">
        <v>79</v>
      </c>
      <c r="H187" s="86" t="s">
        <v>85</v>
      </c>
      <c r="I187" s="86" t="s">
        <v>86</v>
      </c>
      <c r="J187" s="86" t="s">
        <v>96</v>
      </c>
      <c r="K187" s="35">
        <v>0</v>
      </c>
      <c r="L187" s="35">
        <v>0</v>
      </c>
      <c r="M187" s="35">
        <v>5</v>
      </c>
      <c r="N187" s="35" t="s">
        <v>116</v>
      </c>
      <c r="O187" s="86"/>
      <c r="P187" s="167" t="s">
        <v>204</v>
      </c>
      <c r="Q187" s="6" t="s">
        <v>24</v>
      </c>
      <c r="R187" s="9">
        <v>2082.3000000000002</v>
      </c>
      <c r="S187" s="9">
        <v>2405.3000000000002</v>
      </c>
      <c r="T187" s="9">
        <v>1555.3</v>
      </c>
      <c r="U187" s="9">
        <v>1555.3</v>
      </c>
      <c r="V187" s="9">
        <v>1555.3</v>
      </c>
      <c r="W187" s="9">
        <v>1555.3</v>
      </c>
      <c r="X187" s="9">
        <v>1555.3</v>
      </c>
      <c r="Y187" s="9">
        <v>1555.3</v>
      </c>
      <c r="Z187" s="9">
        <v>1555.3</v>
      </c>
      <c r="AA187" s="9">
        <v>1555.3</v>
      </c>
      <c r="AB187" s="9">
        <v>1555.3</v>
      </c>
    </row>
    <row r="188" spans="1:43" ht="31.2" x14ac:dyDescent="0.3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2" t="s">
        <v>207</v>
      </c>
      <c r="Q188" s="3" t="s">
        <v>125</v>
      </c>
      <c r="R188" s="5">
        <v>5</v>
      </c>
      <c r="S188" s="5">
        <v>5</v>
      </c>
      <c r="T188" s="5">
        <v>5</v>
      </c>
      <c r="U188" s="5">
        <v>5</v>
      </c>
      <c r="V188" s="5">
        <v>5</v>
      </c>
      <c r="W188" s="5">
        <v>5</v>
      </c>
      <c r="X188" s="5">
        <v>5</v>
      </c>
      <c r="Y188" s="5">
        <v>5</v>
      </c>
      <c r="Z188" s="5">
        <v>5</v>
      </c>
      <c r="AA188" s="5">
        <v>5</v>
      </c>
      <c r="AB188" s="5">
        <v>5</v>
      </c>
    </row>
    <row r="189" spans="1:43" ht="31.2" x14ac:dyDescent="0.3">
      <c r="A189" s="35">
        <v>1</v>
      </c>
      <c r="B189" s="35">
        <v>4</v>
      </c>
      <c r="C189" s="35"/>
      <c r="D189" s="35">
        <v>4</v>
      </c>
      <c r="E189" s="35">
        <v>0</v>
      </c>
      <c r="F189" s="35">
        <v>1</v>
      </c>
      <c r="G189" s="86" t="s">
        <v>79</v>
      </c>
      <c r="H189" s="86" t="s">
        <v>85</v>
      </c>
      <c r="I189" s="86" t="s">
        <v>86</v>
      </c>
      <c r="J189" s="86" t="s">
        <v>97</v>
      </c>
      <c r="K189" s="35">
        <v>0</v>
      </c>
      <c r="L189" s="35">
        <v>0</v>
      </c>
      <c r="M189" s="35">
        <v>0</v>
      </c>
      <c r="N189" s="35" t="s">
        <v>116</v>
      </c>
      <c r="O189" s="86"/>
      <c r="P189" s="30" t="s">
        <v>208</v>
      </c>
      <c r="Q189" s="21" t="s">
        <v>24</v>
      </c>
      <c r="R189" s="7">
        <f>R193+R197+R201+R205</f>
        <v>12675</v>
      </c>
      <c r="S189" s="7">
        <f t="shared" ref="S189:AB189" si="81">S193+S197+S201+S205</f>
        <v>10040.4</v>
      </c>
      <c r="T189" s="7">
        <f t="shared" si="81"/>
        <v>5840.4</v>
      </c>
      <c r="U189" s="7">
        <f t="shared" si="81"/>
        <v>5840.4</v>
      </c>
      <c r="V189" s="7">
        <f t="shared" si="81"/>
        <v>5840.4</v>
      </c>
      <c r="W189" s="7">
        <f t="shared" si="81"/>
        <v>5840.4</v>
      </c>
      <c r="X189" s="7">
        <f t="shared" si="81"/>
        <v>5840.4</v>
      </c>
      <c r="Y189" s="7">
        <f t="shared" si="81"/>
        <v>5840.4</v>
      </c>
      <c r="Z189" s="7">
        <f t="shared" si="81"/>
        <v>5840.4</v>
      </c>
      <c r="AA189" s="7">
        <f t="shared" si="81"/>
        <v>5840.4</v>
      </c>
      <c r="AB189" s="7">
        <f t="shared" si="81"/>
        <v>5840.4</v>
      </c>
    </row>
    <row r="190" spans="1:43" ht="31.2" x14ac:dyDescent="0.3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22" t="s">
        <v>209</v>
      </c>
      <c r="Q190" s="23" t="s">
        <v>125</v>
      </c>
      <c r="R190" s="5">
        <f t="shared" ref="R190:W191" si="82">R194+R198+R202+R206</f>
        <v>43</v>
      </c>
      <c r="S190" s="5">
        <f t="shared" si="82"/>
        <v>60</v>
      </c>
      <c r="T190" s="5">
        <f t="shared" si="82"/>
        <v>60</v>
      </c>
      <c r="U190" s="5">
        <f t="shared" si="82"/>
        <v>77</v>
      </c>
      <c r="V190" s="5">
        <f t="shared" si="82"/>
        <v>77</v>
      </c>
      <c r="W190" s="5">
        <f t="shared" si="82"/>
        <v>77</v>
      </c>
      <c r="X190" s="5">
        <f t="shared" ref="X190:AB190" si="83">X194+X198+X202+X206</f>
        <v>77</v>
      </c>
      <c r="Y190" s="5">
        <f t="shared" si="83"/>
        <v>77</v>
      </c>
      <c r="Z190" s="5">
        <f t="shared" si="83"/>
        <v>77</v>
      </c>
      <c r="AA190" s="5">
        <f t="shared" si="83"/>
        <v>77</v>
      </c>
      <c r="AB190" s="5">
        <f t="shared" si="83"/>
        <v>77</v>
      </c>
    </row>
    <row r="191" spans="1:43" x14ac:dyDescent="0.3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22" t="s">
        <v>210</v>
      </c>
      <c r="Q191" s="23" t="s">
        <v>125</v>
      </c>
      <c r="R191" s="5">
        <f t="shared" si="82"/>
        <v>20</v>
      </c>
      <c r="S191" s="5">
        <f t="shared" si="82"/>
        <v>20</v>
      </c>
      <c r="T191" s="5">
        <f t="shared" si="82"/>
        <v>20</v>
      </c>
      <c r="U191" s="5">
        <f t="shared" si="82"/>
        <v>19</v>
      </c>
      <c r="V191" s="5">
        <f t="shared" si="82"/>
        <v>19</v>
      </c>
      <c r="W191" s="5">
        <f t="shared" si="82"/>
        <v>19</v>
      </c>
      <c r="X191" s="5">
        <f t="shared" ref="X191:AB191" si="84">X195+X199+X203+X207</f>
        <v>19</v>
      </c>
      <c r="Y191" s="5">
        <f t="shared" si="84"/>
        <v>19</v>
      </c>
      <c r="Z191" s="5">
        <f t="shared" si="84"/>
        <v>19</v>
      </c>
      <c r="AA191" s="5">
        <f t="shared" si="84"/>
        <v>19</v>
      </c>
      <c r="AB191" s="5">
        <f t="shared" si="84"/>
        <v>19</v>
      </c>
    </row>
    <row r="192" spans="1:43" ht="32.25" customHeight="1" x14ac:dyDescent="0.3">
      <c r="A192" s="3"/>
      <c r="B192" s="3"/>
      <c r="C192" s="3"/>
      <c r="D192" s="109"/>
      <c r="E192" s="3"/>
      <c r="F192" s="3"/>
      <c r="G192" s="51"/>
      <c r="H192" s="51"/>
      <c r="I192" s="51"/>
      <c r="J192" s="51"/>
      <c r="K192" s="51"/>
      <c r="L192" s="51"/>
      <c r="M192" s="51"/>
      <c r="N192" s="51"/>
      <c r="O192" s="51"/>
      <c r="P192" s="22" t="s">
        <v>211</v>
      </c>
      <c r="Q192" s="23" t="s">
        <v>125</v>
      </c>
      <c r="R192" s="5">
        <f>R196+R200+R204+R208</f>
        <v>36</v>
      </c>
      <c r="S192" s="5">
        <f t="shared" ref="S192:AB192" si="85">S196+S200+S204+S208</f>
        <v>38</v>
      </c>
      <c r="T192" s="5">
        <f t="shared" si="85"/>
        <v>38</v>
      </c>
      <c r="U192" s="5">
        <f t="shared" si="85"/>
        <v>38</v>
      </c>
      <c r="V192" s="5">
        <f t="shared" si="85"/>
        <v>38</v>
      </c>
      <c r="W192" s="5">
        <f t="shared" si="85"/>
        <v>38</v>
      </c>
      <c r="X192" s="5">
        <f t="shared" si="85"/>
        <v>38</v>
      </c>
      <c r="Y192" s="5">
        <f t="shared" si="85"/>
        <v>38</v>
      </c>
      <c r="Z192" s="5">
        <f t="shared" si="85"/>
        <v>38</v>
      </c>
      <c r="AA192" s="5">
        <f t="shared" si="85"/>
        <v>38</v>
      </c>
      <c r="AB192" s="5">
        <f t="shared" si="85"/>
        <v>38</v>
      </c>
    </row>
    <row r="193" spans="1:29" ht="16.2" x14ac:dyDescent="0.3">
      <c r="A193" s="35">
        <v>1</v>
      </c>
      <c r="B193" s="35">
        <v>4</v>
      </c>
      <c r="C193" s="35"/>
      <c r="D193" s="35">
        <v>4</v>
      </c>
      <c r="E193" s="35">
        <v>0</v>
      </c>
      <c r="F193" s="35">
        <v>1</v>
      </c>
      <c r="G193" s="86" t="s">
        <v>79</v>
      </c>
      <c r="H193" s="86" t="s">
        <v>85</v>
      </c>
      <c r="I193" s="86" t="s">
        <v>86</v>
      </c>
      <c r="J193" s="86" t="s">
        <v>97</v>
      </c>
      <c r="K193" s="35">
        <v>0</v>
      </c>
      <c r="L193" s="35">
        <v>0</v>
      </c>
      <c r="M193" s="35">
        <v>3</v>
      </c>
      <c r="N193" s="35" t="s">
        <v>116</v>
      </c>
      <c r="O193" s="86"/>
      <c r="P193" s="168" t="s">
        <v>212</v>
      </c>
      <c r="Q193" s="6" t="s">
        <v>24</v>
      </c>
      <c r="R193" s="9">
        <v>3059.1</v>
      </c>
      <c r="S193" s="9">
        <v>2600</v>
      </c>
      <c r="T193" s="9">
        <v>1900</v>
      </c>
      <c r="U193" s="9">
        <v>1900</v>
      </c>
      <c r="V193" s="9">
        <v>1900</v>
      </c>
      <c r="W193" s="9">
        <v>1900</v>
      </c>
      <c r="X193" s="9">
        <v>1900</v>
      </c>
      <c r="Y193" s="9">
        <v>1900</v>
      </c>
      <c r="Z193" s="9">
        <v>1900</v>
      </c>
      <c r="AA193" s="9">
        <v>1900</v>
      </c>
      <c r="AB193" s="9">
        <v>1900</v>
      </c>
      <c r="AC193" s="63"/>
    </row>
    <row r="194" spans="1:29" ht="31.2" x14ac:dyDescent="0.3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22" t="s">
        <v>213</v>
      </c>
      <c r="Q194" s="23" t="s">
        <v>125</v>
      </c>
      <c r="R194" s="24">
        <v>15</v>
      </c>
      <c r="S194" s="24">
        <v>10</v>
      </c>
      <c r="T194" s="24">
        <v>10</v>
      </c>
      <c r="U194" s="24">
        <v>10</v>
      </c>
      <c r="V194" s="24">
        <v>10</v>
      </c>
      <c r="W194" s="24">
        <v>10</v>
      </c>
      <c r="X194" s="24">
        <v>10</v>
      </c>
      <c r="Y194" s="24">
        <v>10</v>
      </c>
      <c r="Z194" s="24">
        <v>10</v>
      </c>
      <c r="AA194" s="24">
        <v>10</v>
      </c>
      <c r="AB194" s="24">
        <v>10</v>
      </c>
    </row>
    <row r="195" spans="1:29" ht="31.5" customHeight="1" x14ac:dyDescent="0.3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22" t="s">
        <v>214</v>
      </c>
      <c r="Q195" s="23" t="s">
        <v>125</v>
      </c>
      <c r="R195" s="24">
        <v>4</v>
      </c>
      <c r="S195" s="24">
        <v>4</v>
      </c>
      <c r="T195" s="24">
        <v>4</v>
      </c>
      <c r="U195" s="24">
        <v>4</v>
      </c>
      <c r="V195" s="24">
        <v>4</v>
      </c>
      <c r="W195" s="24">
        <v>4</v>
      </c>
      <c r="X195" s="24">
        <v>4</v>
      </c>
      <c r="Y195" s="24">
        <v>4</v>
      </c>
      <c r="Z195" s="24">
        <v>4</v>
      </c>
      <c r="AA195" s="24">
        <v>4</v>
      </c>
      <c r="AB195" s="24">
        <v>4</v>
      </c>
    </row>
    <row r="196" spans="1:29" ht="46.8" x14ac:dyDescent="0.3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22" t="s">
        <v>215</v>
      </c>
      <c r="Q196" s="23" t="s">
        <v>125</v>
      </c>
      <c r="R196" s="5">
        <v>6</v>
      </c>
      <c r="S196" s="5">
        <v>7</v>
      </c>
      <c r="T196" s="5">
        <v>7</v>
      </c>
      <c r="U196" s="5">
        <v>7</v>
      </c>
      <c r="V196" s="5">
        <v>7</v>
      </c>
      <c r="W196" s="5">
        <v>7</v>
      </c>
      <c r="X196" s="5">
        <v>7</v>
      </c>
      <c r="Y196" s="5">
        <v>7</v>
      </c>
      <c r="Z196" s="5">
        <v>7</v>
      </c>
      <c r="AA196" s="5">
        <v>7</v>
      </c>
      <c r="AB196" s="5">
        <v>7</v>
      </c>
    </row>
    <row r="197" spans="1:29" ht="16.2" x14ac:dyDescent="0.3">
      <c r="A197" s="35">
        <v>1</v>
      </c>
      <c r="B197" s="35">
        <v>4</v>
      </c>
      <c r="C197" s="35"/>
      <c r="D197" s="35">
        <v>4</v>
      </c>
      <c r="E197" s="35">
        <v>0</v>
      </c>
      <c r="F197" s="35">
        <v>1</v>
      </c>
      <c r="G197" s="86" t="s">
        <v>79</v>
      </c>
      <c r="H197" s="86" t="s">
        <v>85</v>
      </c>
      <c r="I197" s="86" t="s">
        <v>86</v>
      </c>
      <c r="J197" s="86" t="s">
        <v>97</v>
      </c>
      <c r="K197" s="35">
        <v>0</v>
      </c>
      <c r="L197" s="35">
        <v>0</v>
      </c>
      <c r="M197" s="35">
        <v>4</v>
      </c>
      <c r="N197" s="35" t="s">
        <v>116</v>
      </c>
      <c r="O197" s="86"/>
      <c r="P197" s="168" t="s">
        <v>212</v>
      </c>
      <c r="Q197" s="6" t="s">
        <v>24</v>
      </c>
      <c r="R197" s="9">
        <v>2551.1999999999998</v>
      </c>
      <c r="S197" s="9">
        <v>1500</v>
      </c>
      <c r="T197" s="9">
        <v>1500</v>
      </c>
      <c r="U197" s="9">
        <v>1500</v>
      </c>
      <c r="V197" s="9">
        <v>1500</v>
      </c>
      <c r="W197" s="9">
        <v>1500</v>
      </c>
      <c r="X197" s="9">
        <v>1500</v>
      </c>
      <c r="Y197" s="9">
        <v>1500</v>
      </c>
      <c r="Z197" s="9">
        <v>1500</v>
      </c>
      <c r="AA197" s="9">
        <v>1500</v>
      </c>
      <c r="AB197" s="9">
        <v>1500</v>
      </c>
    </row>
    <row r="198" spans="1:29" ht="31.2" x14ac:dyDescent="0.3">
      <c r="A198" s="65"/>
      <c r="B198" s="65"/>
      <c r="C198" s="65"/>
      <c r="D198" s="65"/>
      <c r="E198" s="65"/>
      <c r="F198" s="65"/>
      <c r="G198" s="148"/>
      <c r="H198" s="148"/>
      <c r="I198" s="148"/>
      <c r="J198" s="148"/>
      <c r="K198" s="65"/>
      <c r="L198" s="65"/>
      <c r="M198" s="65"/>
      <c r="N198" s="65"/>
      <c r="O198" s="65"/>
      <c r="P198" s="22" t="s">
        <v>216</v>
      </c>
      <c r="Q198" s="23" t="s">
        <v>125</v>
      </c>
      <c r="R198" s="5">
        <v>4</v>
      </c>
      <c r="S198" s="5">
        <v>3</v>
      </c>
      <c r="T198" s="5">
        <v>3</v>
      </c>
      <c r="U198" s="5">
        <v>3</v>
      </c>
      <c r="V198" s="5">
        <v>3</v>
      </c>
      <c r="W198" s="5">
        <v>3</v>
      </c>
      <c r="X198" s="5">
        <v>3</v>
      </c>
      <c r="Y198" s="5">
        <v>3</v>
      </c>
      <c r="Z198" s="5">
        <v>3</v>
      </c>
      <c r="AA198" s="5">
        <v>3</v>
      </c>
      <c r="AB198" s="5">
        <v>3</v>
      </c>
    </row>
    <row r="199" spans="1:29" ht="31.5" customHeight="1" x14ac:dyDescent="0.3">
      <c r="A199" s="3"/>
      <c r="B199" s="3"/>
      <c r="C199" s="3"/>
      <c r="D199" s="109"/>
      <c r="E199" s="3"/>
      <c r="F199" s="3"/>
      <c r="G199" s="51"/>
      <c r="H199" s="51"/>
      <c r="I199" s="51"/>
      <c r="J199" s="51"/>
      <c r="K199" s="3"/>
      <c r="L199" s="3"/>
      <c r="M199" s="3"/>
      <c r="N199" s="3"/>
      <c r="O199" s="3"/>
      <c r="P199" s="22" t="s">
        <v>217</v>
      </c>
      <c r="Q199" s="23" t="s">
        <v>125</v>
      </c>
      <c r="R199" s="5">
        <v>7</v>
      </c>
      <c r="S199" s="5">
        <v>7</v>
      </c>
      <c r="T199" s="5">
        <v>7</v>
      </c>
      <c r="U199" s="5">
        <v>6</v>
      </c>
      <c r="V199" s="5">
        <v>6</v>
      </c>
      <c r="W199" s="5">
        <v>6</v>
      </c>
      <c r="X199" s="5">
        <v>6</v>
      </c>
      <c r="Y199" s="5">
        <v>6</v>
      </c>
      <c r="Z199" s="5">
        <v>6</v>
      </c>
      <c r="AA199" s="5">
        <v>6</v>
      </c>
      <c r="AB199" s="5">
        <v>6</v>
      </c>
    </row>
    <row r="200" spans="1:29" ht="46.8" x14ac:dyDescent="0.3">
      <c r="A200" s="65"/>
      <c r="B200" s="65"/>
      <c r="C200" s="65"/>
      <c r="D200" s="65"/>
      <c r="E200" s="65"/>
      <c r="F200" s="65"/>
      <c r="G200" s="148"/>
      <c r="H200" s="148"/>
      <c r="I200" s="148"/>
      <c r="J200" s="148"/>
      <c r="K200" s="65"/>
      <c r="L200" s="65"/>
      <c r="M200" s="65"/>
      <c r="N200" s="65"/>
      <c r="O200" s="65"/>
      <c r="P200" s="22" t="s">
        <v>218</v>
      </c>
      <c r="Q200" s="23" t="s">
        <v>125</v>
      </c>
      <c r="R200" s="5">
        <v>13</v>
      </c>
      <c r="S200" s="5">
        <v>14</v>
      </c>
      <c r="T200" s="5">
        <v>14</v>
      </c>
      <c r="U200" s="5">
        <v>14</v>
      </c>
      <c r="V200" s="5">
        <v>14</v>
      </c>
      <c r="W200" s="5">
        <v>14</v>
      </c>
      <c r="X200" s="5">
        <v>14</v>
      </c>
      <c r="Y200" s="5">
        <v>14</v>
      </c>
      <c r="Z200" s="5">
        <v>14</v>
      </c>
      <c r="AA200" s="5">
        <v>14</v>
      </c>
      <c r="AB200" s="5">
        <v>14</v>
      </c>
    </row>
    <row r="201" spans="1:29" ht="16.2" x14ac:dyDescent="0.3">
      <c r="A201" s="35">
        <v>1</v>
      </c>
      <c r="B201" s="35">
        <v>4</v>
      </c>
      <c r="C201" s="35"/>
      <c r="D201" s="35">
        <v>4</v>
      </c>
      <c r="E201" s="35">
        <v>0</v>
      </c>
      <c r="F201" s="35">
        <v>1</v>
      </c>
      <c r="G201" s="86" t="s">
        <v>79</v>
      </c>
      <c r="H201" s="86" t="s">
        <v>85</v>
      </c>
      <c r="I201" s="86" t="s">
        <v>86</v>
      </c>
      <c r="J201" s="86" t="s">
        <v>97</v>
      </c>
      <c r="K201" s="35">
        <v>0</v>
      </c>
      <c r="L201" s="35">
        <v>0</v>
      </c>
      <c r="M201" s="35">
        <v>5</v>
      </c>
      <c r="N201" s="35" t="s">
        <v>116</v>
      </c>
      <c r="O201" s="86"/>
      <c r="P201" s="168" t="s">
        <v>212</v>
      </c>
      <c r="Q201" s="6" t="s">
        <v>24</v>
      </c>
      <c r="R201" s="9">
        <v>3527.5</v>
      </c>
      <c r="S201" s="9">
        <v>1500</v>
      </c>
      <c r="T201" s="9">
        <v>1500</v>
      </c>
      <c r="U201" s="9">
        <v>1500</v>
      </c>
      <c r="V201" s="9">
        <v>1500</v>
      </c>
      <c r="W201" s="9">
        <v>1500</v>
      </c>
      <c r="X201" s="9">
        <v>1500</v>
      </c>
      <c r="Y201" s="9">
        <v>1500</v>
      </c>
      <c r="Z201" s="9">
        <v>1500</v>
      </c>
      <c r="AA201" s="9">
        <v>1500</v>
      </c>
      <c r="AB201" s="9">
        <v>1500</v>
      </c>
    </row>
    <row r="202" spans="1:29" ht="31.2" x14ac:dyDescent="0.3">
      <c r="A202" s="3"/>
      <c r="B202" s="3"/>
      <c r="C202" s="3"/>
      <c r="D202" s="109"/>
      <c r="E202" s="3"/>
      <c r="F202" s="3"/>
      <c r="G202" s="51"/>
      <c r="H202" s="51"/>
      <c r="I202" s="51"/>
      <c r="J202" s="51"/>
      <c r="K202" s="3"/>
      <c r="L202" s="3"/>
      <c r="M202" s="3"/>
      <c r="N202" s="3"/>
      <c r="O202" s="3"/>
      <c r="P202" s="22" t="s">
        <v>219</v>
      </c>
      <c r="Q202" s="23" t="s">
        <v>125</v>
      </c>
      <c r="R202" s="24">
        <v>21</v>
      </c>
      <c r="S202" s="24">
        <v>44</v>
      </c>
      <c r="T202" s="24">
        <v>44</v>
      </c>
      <c r="U202" s="24">
        <v>44</v>
      </c>
      <c r="V202" s="24">
        <v>44</v>
      </c>
      <c r="W202" s="24">
        <v>44</v>
      </c>
      <c r="X202" s="24">
        <v>44</v>
      </c>
      <c r="Y202" s="24">
        <v>44</v>
      </c>
      <c r="Z202" s="24">
        <v>44</v>
      </c>
      <c r="AA202" s="24">
        <v>44</v>
      </c>
      <c r="AB202" s="24">
        <v>44</v>
      </c>
    </row>
    <row r="203" spans="1:29" ht="33" customHeight="1" x14ac:dyDescent="0.3">
      <c r="A203" s="3"/>
      <c r="B203" s="3"/>
      <c r="C203" s="3"/>
      <c r="D203" s="109"/>
      <c r="E203" s="3"/>
      <c r="F203" s="3"/>
      <c r="G203" s="51"/>
      <c r="H203" s="51"/>
      <c r="I203" s="51"/>
      <c r="J203" s="51"/>
      <c r="K203" s="3"/>
      <c r="L203" s="3"/>
      <c r="M203" s="3"/>
      <c r="N203" s="3"/>
      <c r="O203" s="3"/>
      <c r="P203" s="22" t="s">
        <v>220</v>
      </c>
      <c r="Q203" s="23" t="s">
        <v>125</v>
      </c>
      <c r="R203" s="24">
        <v>4</v>
      </c>
      <c r="S203" s="24">
        <v>4</v>
      </c>
      <c r="T203" s="24">
        <v>4</v>
      </c>
      <c r="U203" s="24">
        <v>4</v>
      </c>
      <c r="V203" s="24">
        <v>4</v>
      </c>
      <c r="W203" s="24">
        <v>4</v>
      </c>
      <c r="X203" s="24">
        <v>4</v>
      </c>
      <c r="Y203" s="24">
        <v>4</v>
      </c>
      <c r="Z203" s="24">
        <v>4</v>
      </c>
      <c r="AA203" s="24">
        <v>4</v>
      </c>
      <c r="AB203" s="24">
        <v>4</v>
      </c>
    </row>
    <row r="204" spans="1:29" ht="46.8" x14ac:dyDescent="0.3">
      <c r="A204" s="3"/>
      <c r="B204" s="3"/>
      <c r="C204" s="3"/>
      <c r="D204" s="109"/>
      <c r="E204" s="3"/>
      <c r="F204" s="3"/>
      <c r="G204" s="51"/>
      <c r="H204" s="51"/>
      <c r="I204" s="51"/>
      <c r="J204" s="51"/>
      <c r="K204" s="3"/>
      <c r="L204" s="3"/>
      <c r="M204" s="3"/>
      <c r="N204" s="3"/>
      <c r="O204" s="3"/>
      <c r="P204" s="22" t="s">
        <v>221</v>
      </c>
      <c r="Q204" s="23" t="s">
        <v>125</v>
      </c>
      <c r="R204" s="5">
        <v>9</v>
      </c>
      <c r="S204" s="5">
        <v>9</v>
      </c>
      <c r="T204" s="5">
        <v>9</v>
      </c>
      <c r="U204" s="5">
        <v>9</v>
      </c>
      <c r="V204" s="5">
        <v>9</v>
      </c>
      <c r="W204" s="5">
        <v>9</v>
      </c>
      <c r="X204" s="5">
        <v>9</v>
      </c>
      <c r="Y204" s="5">
        <v>9</v>
      </c>
      <c r="Z204" s="5">
        <v>9</v>
      </c>
      <c r="AA204" s="5">
        <v>9</v>
      </c>
      <c r="AB204" s="5">
        <v>9</v>
      </c>
    </row>
    <row r="205" spans="1:29" ht="16.2" x14ac:dyDescent="0.3">
      <c r="A205" s="35">
        <v>1</v>
      </c>
      <c r="B205" s="35">
        <v>4</v>
      </c>
      <c r="C205" s="35"/>
      <c r="D205" s="35">
        <v>4</v>
      </c>
      <c r="E205" s="35">
        <v>0</v>
      </c>
      <c r="F205" s="35">
        <v>1</v>
      </c>
      <c r="G205" s="86" t="s">
        <v>79</v>
      </c>
      <c r="H205" s="86" t="s">
        <v>85</v>
      </c>
      <c r="I205" s="86" t="s">
        <v>86</v>
      </c>
      <c r="J205" s="86" t="s">
        <v>97</v>
      </c>
      <c r="K205" s="35">
        <v>0</v>
      </c>
      <c r="L205" s="35">
        <v>0</v>
      </c>
      <c r="M205" s="35">
        <v>6</v>
      </c>
      <c r="N205" s="35" t="s">
        <v>116</v>
      </c>
      <c r="O205" s="86"/>
      <c r="P205" s="168" t="s">
        <v>212</v>
      </c>
      <c r="Q205" s="6" t="s">
        <v>24</v>
      </c>
      <c r="R205" s="9">
        <v>3537.2</v>
      </c>
      <c r="S205" s="9">
        <v>4440.3999999999996</v>
      </c>
      <c r="T205" s="9">
        <v>940.4</v>
      </c>
      <c r="U205" s="9">
        <v>940.4</v>
      </c>
      <c r="V205" s="9">
        <v>940.4</v>
      </c>
      <c r="W205" s="9">
        <v>940.4</v>
      </c>
      <c r="X205" s="9">
        <v>940.4</v>
      </c>
      <c r="Y205" s="9">
        <v>940.4</v>
      </c>
      <c r="Z205" s="9">
        <v>940.4</v>
      </c>
      <c r="AA205" s="9">
        <v>940.4</v>
      </c>
      <c r="AB205" s="9">
        <v>940.4</v>
      </c>
    </row>
    <row r="206" spans="1:29" ht="31.2" x14ac:dyDescent="0.3">
      <c r="A206" s="3"/>
      <c r="B206" s="3"/>
      <c r="C206" s="3"/>
      <c r="D206" s="109"/>
      <c r="E206" s="3"/>
      <c r="F206" s="3"/>
      <c r="G206" s="51"/>
      <c r="H206" s="51"/>
      <c r="I206" s="51"/>
      <c r="J206" s="51"/>
      <c r="K206" s="3"/>
      <c r="L206" s="3"/>
      <c r="M206" s="3"/>
      <c r="N206" s="3"/>
      <c r="O206" s="3"/>
      <c r="P206" s="2" t="s">
        <v>222</v>
      </c>
      <c r="Q206" s="23" t="s">
        <v>125</v>
      </c>
      <c r="R206" s="5">
        <v>3</v>
      </c>
      <c r="S206" s="5">
        <v>3</v>
      </c>
      <c r="T206" s="5">
        <v>3</v>
      </c>
      <c r="U206" s="5">
        <v>20</v>
      </c>
      <c r="V206" s="5">
        <v>20</v>
      </c>
      <c r="W206" s="5">
        <v>20</v>
      </c>
      <c r="X206" s="5">
        <v>20</v>
      </c>
      <c r="Y206" s="5">
        <v>20</v>
      </c>
      <c r="Z206" s="5">
        <v>20</v>
      </c>
      <c r="AA206" s="5">
        <v>20</v>
      </c>
      <c r="AB206" s="5">
        <v>20</v>
      </c>
    </row>
    <row r="207" spans="1:29" ht="31.2" x14ac:dyDescent="0.3">
      <c r="A207" s="3"/>
      <c r="B207" s="3"/>
      <c r="C207" s="3"/>
      <c r="D207" s="109"/>
      <c r="E207" s="3"/>
      <c r="F207" s="3"/>
      <c r="G207" s="51"/>
      <c r="H207" s="51"/>
      <c r="I207" s="51"/>
      <c r="J207" s="51"/>
      <c r="K207" s="3"/>
      <c r="L207" s="3"/>
      <c r="M207" s="3"/>
      <c r="N207" s="3"/>
      <c r="O207" s="3"/>
      <c r="P207" s="2" t="s">
        <v>223</v>
      </c>
      <c r="Q207" s="3" t="s">
        <v>125</v>
      </c>
      <c r="R207" s="5">
        <v>5</v>
      </c>
      <c r="S207" s="5">
        <v>5</v>
      </c>
      <c r="T207" s="5">
        <v>5</v>
      </c>
      <c r="U207" s="5">
        <v>5</v>
      </c>
      <c r="V207" s="5">
        <v>5</v>
      </c>
      <c r="W207" s="5">
        <v>5</v>
      </c>
      <c r="X207" s="5">
        <v>5</v>
      </c>
      <c r="Y207" s="5">
        <v>5</v>
      </c>
      <c r="Z207" s="5">
        <v>5</v>
      </c>
      <c r="AA207" s="5">
        <v>5</v>
      </c>
      <c r="AB207" s="5">
        <v>5</v>
      </c>
    </row>
    <row r="208" spans="1:29" ht="46.8" x14ac:dyDescent="0.3">
      <c r="A208" s="3"/>
      <c r="B208" s="3"/>
      <c r="C208" s="3"/>
      <c r="D208" s="109"/>
      <c r="E208" s="3"/>
      <c r="F208" s="3"/>
      <c r="G208" s="51"/>
      <c r="H208" s="51"/>
      <c r="I208" s="51"/>
      <c r="J208" s="51"/>
      <c r="K208" s="3"/>
      <c r="L208" s="3"/>
      <c r="M208" s="3"/>
      <c r="N208" s="3"/>
      <c r="O208" s="3"/>
      <c r="P208" s="22" t="s">
        <v>224</v>
      </c>
      <c r="Q208" s="23" t="s">
        <v>125</v>
      </c>
      <c r="R208" s="5">
        <v>8</v>
      </c>
      <c r="S208" s="5">
        <v>8</v>
      </c>
      <c r="T208" s="5">
        <v>8</v>
      </c>
      <c r="U208" s="5">
        <v>8</v>
      </c>
      <c r="V208" s="5">
        <v>8</v>
      </c>
      <c r="W208" s="5">
        <v>8</v>
      </c>
      <c r="X208" s="5">
        <v>8</v>
      </c>
      <c r="Y208" s="5">
        <v>8</v>
      </c>
      <c r="Z208" s="5">
        <v>8</v>
      </c>
      <c r="AA208" s="5">
        <v>8</v>
      </c>
      <c r="AB208" s="5">
        <v>8</v>
      </c>
    </row>
    <row r="209" spans="1:28" ht="33" customHeight="1" x14ac:dyDescent="0.3">
      <c r="A209" s="35">
        <v>1</v>
      </c>
      <c r="B209" s="35">
        <v>4</v>
      </c>
      <c r="C209" s="35"/>
      <c r="D209" s="35">
        <v>4</v>
      </c>
      <c r="E209" s="35">
        <v>0</v>
      </c>
      <c r="F209" s="35">
        <v>1</v>
      </c>
      <c r="G209" s="86">
        <v>999999</v>
      </c>
      <c r="H209" s="86" t="s">
        <v>85</v>
      </c>
      <c r="I209" s="86" t="s">
        <v>86</v>
      </c>
      <c r="J209" s="86" t="s">
        <v>98</v>
      </c>
      <c r="K209" s="35">
        <v>0</v>
      </c>
      <c r="L209" s="35">
        <v>0</v>
      </c>
      <c r="M209" s="35">
        <v>0</v>
      </c>
      <c r="N209" s="35" t="s">
        <v>116</v>
      </c>
      <c r="O209" s="86"/>
      <c r="P209" s="20" t="s">
        <v>265</v>
      </c>
      <c r="Q209" s="21" t="s">
        <v>24</v>
      </c>
      <c r="R209" s="7">
        <f t="shared" ref="R209:W210" si="86">R211+R213+R215+R217</f>
        <v>4788.5000000000009</v>
      </c>
      <c r="S209" s="7">
        <f t="shared" si="86"/>
        <v>7597.7</v>
      </c>
      <c r="T209" s="7">
        <f t="shared" si="86"/>
        <v>4797.7</v>
      </c>
      <c r="U209" s="7">
        <f t="shared" si="86"/>
        <v>4797.7</v>
      </c>
      <c r="V209" s="7">
        <f t="shared" si="86"/>
        <v>2897.7</v>
      </c>
      <c r="W209" s="7">
        <f t="shared" si="86"/>
        <v>2897.7</v>
      </c>
      <c r="X209" s="7">
        <f t="shared" ref="X209:AB209" si="87">X211+X213+X215+X217</f>
        <v>2897.7</v>
      </c>
      <c r="Y209" s="7">
        <f t="shared" si="87"/>
        <v>2897.7</v>
      </c>
      <c r="Z209" s="7">
        <f t="shared" si="87"/>
        <v>2897.7</v>
      </c>
      <c r="AA209" s="7">
        <f t="shared" si="87"/>
        <v>2897.7</v>
      </c>
      <c r="AB209" s="7">
        <f t="shared" si="87"/>
        <v>2897.7</v>
      </c>
    </row>
    <row r="210" spans="1:28" ht="31.2" x14ac:dyDescent="0.3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2" t="s">
        <v>225</v>
      </c>
      <c r="Q210" s="3" t="s">
        <v>125</v>
      </c>
      <c r="R210" s="5">
        <f t="shared" si="86"/>
        <v>409</v>
      </c>
      <c r="S210" s="5">
        <f t="shared" si="86"/>
        <v>409</v>
      </c>
      <c r="T210" s="5">
        <f t="shared" si="86"/>
        <v>409</v>
      </c>
      <c r="U210" s="5">
        <f t="shared" si="86"/>
        <v>406</v>
      </c>
      <c r="V210" s="5">
        <f t="shared" si="86"/>
        <v>406</v>
      </c>
      <c r="W210" s="5">
        <f t="shared" si="86"/>
        <v>406</v>
      </c>
      <c r="X210" s="5">
        <f t="shared" ref="X210:AB210" si="88">X212+X214+X216+X218</f>
        <v>406</v>
      </c>
      <c r="Y210" s="5">
        <f t="shared" si="88"/>
        <v>406</v>
      </c>
      <c r="Z210" s="5">
        <f t="shared" si="88"/>
        <v>406</v>
      </c>
      <c r="AA210" s="5">
        <f t="shared" si="88"/>
        <v>406</v>
      </c>
      <c r="AB210" s="5">
        <f t="shared" si="88"/>
        <v>406</v>
      </c>
    </row>
    <row r="211" spans="1:28" ht="31.8" x14ac:dyDescent="0.3">
      <c r="A211" s="35">
        <v>1</v>
      </c>
      <c r="B211" s="35">
        <v>4</v>
      </c>
      <c r="C211" s="35"/>
      <c r="D211" s="35">
        <v>4</v>
      </c>
      <c r="E211" s="35">
        <v>0</v>
      </c>
      <c r="F211" s="35">
        <v>1</v>
      </c>
      <c r="G211" s="86">
        <v>999999</v>
      </c>
      <c r="H211" s="86" t="s">
        <v>85</v>
      </c>
      <c r="I211" s="86" t="s">
        <v>86</v>
      </c>
      <c r="J211" s="86" t="s">
        <v>98</v>
      </c>
      <c r="K211" s="35">
        <v>0</v>
      </c>
      <c r="L211" s="35">
        <v>0</v>
      </c>
      <c r="M211" s="35">
        <v>3</v>
      </c>
      <c r="N211" s="35" t="s">
        <v>116</v>
      </c>
      <c r="O211" s="86"/>
      <c r="P211" s="167" t="s">
        <v>226</v>
      </c>
      <c r="Q211" s="6" t="s">
        <v>24</v>
      </c>
      <c r="R211" s="9">
        <f>1592+10000-10000</f>
        <v>1592</v>
      </c>
      <c r="S211" s="9">
        <v>1592</v>
      </c>
      <c r="T211" s="9">
        <v>1592</v>
      </c>
      <c r="U211" s="9">
        <v>1592</v>
      </c>
      <c r="V211" s="9">
        <v>1092</v>
      </c>
      <c r="W211" s="9">
        <v>1092</v>
      </c>
      <c r="X211" s="9">
        <v>1092</v>
      </c>
      <c r="Y211" s="9">
        <v>1092</v>
      </c>
      <c r="Z211" s="9">
        <v>1092</v>
      </c>
      <c r="AA211" s="9">
        <v>1092</v>
      </c>
      <c r="AB211" s="9">
        <v>1092</v>
      </c>
    </row>
    <row r="212" spans="1:28" ht="31.2" x14ac:dyDescent="0.3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27" t="s">
        <v>227</v>
      </c>
      <c r="Q212" s="23" t="s">
        <v>125</v>
      </c>
      <c r="R212" s="5">
        <v>160</v>
      </c>
      <c r="S212" s="5">
        <v>160</v>
      </c>
      <c r="T212" s="5">
        <v>160</v>
      </c>
      <c r="U212" s="5">
        <v>157</v>
      </c>
      <c r="V212" s="5">
        <v>157</v>
      </c>
      <c r="W212" s="5">
        <v>157</v>
      </c>
      <c r="X212" s="5">
        <v>157</v>
      </c>
      <c r="Y212" s="5">
        <v>157</v>
      </c>
      <c r="Z212" s="5">
        <v>157</v>
      </c>
      <c r="AA212" s="5">
        <v>157</v>
      </c>
      <c r="AB212" s="5">
        <v>157</v>
      </c>
    </row>
    <row r="213" spans="1:28" ht="31.8" x14ac:dyDescent="0.3">
      <c r="A213" s="35">
        <v>1</v>
      </c>
      <c r="B213" s="35">
        <v>4</v>
      </c>
      <c r="C213" s="35"/>
      <c r="D213" s="35">
        <v>4</v>
      </c>
      <c r="E213" s="35">
        <v>0</v>
      </c>
      <c r="F213" s="35">
        <v>1</v>
      </c>
      <c r="G213" s="86">
        <v>999999</v>
      </c>
      <c r="H213" s="86" t="s">
        <v>85</v>
      </c>
      <c r="I213" s="86" t="s">
        <v>86</v>
      </c>
      <c r="J213" s="86" t="s">
        <v>98</v>
      </c>
      <c r="K213" s="35">
        <v>0</v>
      </c>
      <c r="L213" s="35">
        <v>0</v>
      </c>
      <c r="M213" s="35">
        <v>4</v>
      </c>
      <c r="N213" s="35" t="s">
        <v>116</v>
      </c>
      <c r="O213" s="86"/>
      <c r="P213" s="167" t="s">
        <v>226</v>
      </c>
      <c r="Q213" s="6" t="s">
        <v>24</v>
      </c>
      <c r="R213" s="9">
        <v>1021.3</v>
      </c>
      <c r="S213" s="9">
        <v>3930.5</v>
      </c>
      <c r="T213" s="9">
        <v>1130.5</v>
      </c>
      <c r="U213" s="9">
        <v>1130.5</v>
      </c>
      <c r="V213" s="9">
        <v>630.5</v>
      </c>
      <c r="W213" s="9">
        <v>630.5</v>
      </c>
      <c r="X213" s="9">
        <v>630.5</v>
      </c>
      <c r="Y213" s="9">
        <v>630.5</v>
      </c>
      <c r="Z213" s="9">
        <v>630.5</v>
      </c>
      <c r="AA213" s="9">
        <v>630.5</v>
      </c>
      <c r="AB213" s="9">
        <v>630.5</v>
      </c>
    </row>
    <row r="214" spans="1:28" ht="31.2" x14ac:dyDescent="0.3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22" t="s">
        <v>228</v>
      </c>
      <c r="Q214" s="23" t="s">
        <v>125</v>
      </c>
      <c r="R214" s="5">
        <v>35</v>
      </c>
      <c r="S214" s="5">
        <v>35</v>
      </c>
      <c r="T214" s="5">
        <v>35</v>
      </c>
      <c r="U214" s="5">
        <v>35</v>
      </c>
      <c r="V214" s="5">
        <v>35</v>
      </c>
      <c r="W214" s="5">
        <v>35</v>
      </c>
      <c r="X214" s="5">
        <v>35</v>
      </c>
      <c r="Y214" s="5">
        <v>35</v>
      </c>
      <c r="Z214" s="5">
        <v>35</v>
      </c>
      <c r="AA214" s="5">
        <v>35</v>
      </c>
      <c r="AB214" s="5">
        <v>35</v>
      </c>
    </row>
    <row r="215" spans="1:28" ht="31.8" x14ac:dyDescent="0.3">
      <c r="A215" s="35">
        <v>1</v>
      </c>
      <c r="B215" s="35">
        <v>4</v>
      </c>
      <c r="C215" s="35"/>
      <c r="D215" s="35">
        <v>4</v>
      </c>
      <c r="E215" s="35">
        <v>0</v>
      </c>
      <c r="F215" s="35">
        <v>1</v>
      </c>
      <c r="G215" s="86">
        <v>999999</v>
      </c>
      <c r="H215" s="86" t="s">
        <v>85</v>
      </c>
      <c r="I215" s="86" t="s">
        <v>86</v>
      </c>
      <c r="J215" s="86" t="s">
        <v>98</v>
      </c>
      <c r="K215" s="35">
        <v>0</v>
      </c>
      <c r="L215" s="35">
        <v>0</v>
      </c>
      <c r="M215" s="35">
        <v>5</v>
      </c>
      <c r="N215" s="35" t="s">
        <v>116</v>
      </c>
      <c r="O215" s="86"/>
      <c r="P215" s="167" t="s">
        <v>226</v>
      </c>
      <c r="Q215" s="6" t="s">
        <v>24</v>
      </c>
      <c r="R215" s="9">
        <f>975.2+10000-10000</f>
        <v>975.20000000000073</v>
      </c>
      <c r="S215" s="9">
        <v>975.2</v>
      </c>
      <c r="T215" s="9">
        <v>975.2</v>
      </c>
      <c r="U215" s="9">
        <v>975.2</v>
      </c>
      <c r="V215" s="9">
        <v>475.2</v>
      </c>
      <c r="W215" s="9">
        <v>475.2</v>
      </c>
      <c r="X215" s="9">
        <v>475.2</v>
      </c>
      <c r="Y215" s="9">
        <v>475.2</v>
      </c>
      <c r="Z215" s="9">
        <v>475.2</v>
      </c>
      <c r="AA215" s="9">
        <v>475.2</v>
      </c>
      <c r="AB215" s="9">
        <v>475.2</v>
      </c>
    </row>
    <row r="216" spans="1:28" ht="31.2" x14ac:dyDescent="0.3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2" t="s">
        <v>229</v>
      </c>
      <c r="Q216" s="3" t="s">
        <v>125</v>
      </c>
      <c r="R216" s="5">
        <v>134</v>
      </c>
      <c r="S216" s="5">
        <v>134</v>
      </c>
      <c r="T216" s="5">
        <v>134</v>
      </c>
      <c r="U216" s="5">
        <v>134</v>
      </c>
      <c r="V216" s="5">
        <v>134</v>
      </c>
      <c r="W216" s="5">
        <v>134</v>
      </c>
      <c r="X216" s="5">
        <v>134</v>
      </c>
      <c r="Y216" s="5">
        <v>134</v>
      </c>
      <c r="Z216" s="5">
        <v>134</v>
      </c>
      <c r="AA216" s="5">
        <v>134</v>
      </c>
      <c r="AB216" s="5">
        <v>134</v>
      </c>
    </row>
    <row r="217" spans="1:28" ht="31.8" x14ac:dyDescent="0.3">
      <c r="A217" s="35">
        <v>1</v>
      </c>
      <c r="B217" s="35">
        <v>4</v>
      </c>
      <c r="C217" s="35"/>
      <c r="D217" s="35">
        <v>4</v>
      </c>
      <c r="E217" s="35">
        <v>0</v>
      </c>
      <c r="F217" s="35">
        <v>1</v>
      </c>
      <c r="G217" s="86">
        <v>999999</v>
      </c>
      <c r="H217" s="86" t="s">
        <v>85</v>
      </c>
      <c r="I217" s="86" t="s">
        <v>86</v>
      </c>
      <c r="J217" s="86" t="s">
        <v>98</v>
      </c>
      <c r="K217" s="35">
        <v>0</v>
      </c>
      <c r="L217" s="35">
        <v>0</v>
      </c>
      <c r="M217" s="35">
        <v>6</v>
      </c>
      <c r="N217" s="35" t="s">
        <v>116</v>
      </c>
      <c r="O217" s="86"/>
      <c r="P217" s="167" t="s">
        <v>226</v>
      </c>
      <c r="Q217" s="6" t="s">
        <v>24</v>
      </c>
      <c r="R217" s="9">
        <f>1200+10000-10000</f>
        <v>1200</v>
      </c>
      <c r="S217" s="9">
        <v>1100</v>
      </c>
      <c r="T217" s="9">
        <v>1100</v>
      </c>
      <c r="U217" s="9">
        <v>1100</v>
      </c>
      <c r="V217" s="9">
        <v>700</v>
      </c>
      <c r="W217" s="9">
        <v>700</v>
      </c>
      <c r="X217" s="9">
        <v>700</v>
      </c>
      <c r="Y217" s="9">
        <v>700</v>
      </c>
      <c r="Z217" s="9">
        <v>700</v>
      </c>
      <c r="AA217" s="9">
        <v>700</v>
      </c>
      <c r="AB217" s="9">
        <v>700</v>
      </c>
    </row>
    <row r="218" spans="1:28" ht="31.2" x14ac:dyDescent="0.3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2" t="s">
        <v>230</v>
      </c>
      <c r="Q218" s="3" t="s">
        <v>125</v>
      </c>
      <c r="R218" s="5">
        <v>80</v>
      </c>
      <c r="S218" s="5">
        <v>80</v>
      </c>
      <c r="T218" s="5">
        <v>80</v>
      </c>
      <c r="U218" s="5">
        <v>80</v>
      </c>
      <c r="V218" s="5">
        <v>80</v>
      </c>
      <c r="W218" s="5">
        <v>80</v>
      </c>
      <c r="X218" s="5">
        <v>80</v>
      </c>
      <c r="Y218" s="5">
        <v>80</v>
      </c>
      <c r="Z218" s="5">
        <v>80</v>
      </c>
      <c r="AA218" s="5">
        <v>80</v>
      </c>
      <c r="AB218" s="5">
        <v>80</v>
      </c>
    </row>
    <row r="219" spans="1:28" ht="33.75" customHeight="1" x14ac:dyDescent="0.3">
      <c r="A219" s="35">
        <v>1</v>
      </c>
      <c r="B219" s="35">
        <v>4</v>
      </c>
      <c r="C219" s="35"/>
      <c r="D219" s="35">
        <v>4</v>
      </c>
      <c r="E219" s="35">
        <v>0</v>
      </c>
      <c r="F219" s="35">
        <v>1</v>
      </c>
      <c r="G219" s="86">
        <v>999999</v>
      </c>
      <c r="H219" s="86" t="s">
        <v>85</v>
      </c>
      <c r="I219" s="86" t="s">
        <v>86</v>
      </c>
      <c r="J219" s="86" t="s">
        <v>99</v>
      </c>
      <c r="K219" s="35">
        <v>0</v>
      </c>
      <c r="L219" s="35">
        <v>0</v>
      </c>
      <c r="M219" s="35">
        <v>0</v>
      </c>
      <c r="N219" s="35" t="s">
        <v>116</v>
      </c>
      <c r="O219" s="86"/>
      <c r="P219" s="20" t="s">
        <v>233</v>
      </c>
      <c r="Q219" s="21" t="s">
        <v>24</v>
      </c>
      <c r="R219" s="7">
        <f t="shared" ref="R219:AB219" si="89">R221+R223+R225+R227</f>
        <v>4050</v>
      </c>
      <c r="S219" s="7">
        <f t="shared" si="89"/>
        <v>3630</v>
      </c>
      <c r="T219" s="7">
        <f t="shared" si="89"/>
        <v>3630</v>
      </c>
      <c r="U219" s="7">
        <f t="shared" si="89"/>
        <v>3630</v>
      </c>
      <c r="V219" s="7">
        <f t="shared" si="89"/>
        <v>3750</v>
      </c>
      <c r="W219" s="7">
        <f t="shared" si="89"/>
        <v>3750</v>
      </c>
      <c r="X219" s="7">
        <f t="shared" si="89"/>
        <v>3750</v>
      </c>
      <c r="Y219" s="7">
        <f t="shared" si="89"/>
        <v>3750</v>
      </c>
      <c r="Z219" s="7">
        <f t="shared" si="89"/>
        <v>3750</v>
      </c>
      <c r="AA219" s="7">
        <f t="shared" si="89"/>
        <v>3750</v>
      </c>
      <c r="AB219" s="7">
        <f t="shared" si="89"/>
        <v>3750</v>
      </c>
    </row>
    <row r="220" spans="1:28" ht="31.2" x14ac:dyDescent="0.3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2" t="s">
        <v>231</v>
      </c>
      <c r="Q220" s="179" t="s">
        <v>132</v>
      </c>
      <c r="R220" s="14">
        <f t="shared" ref="R220:AB220" si="90">R222+R224+R226+R228</f>
        <v>410.8</v>
      </c>
      <c r="S220" s="14">
        <f t="shared" si="90"/>
        <v>355.3</v>
      </c>
      <c r="T220" s="14">
        <f t="shared" si="90"/>
        <v>355.3</v>
      </c>
      <c r="U220" s="14">
        <f t="shared" si="90"/>
        <v>355.3</v>
      </c>
      <c r="V220" s="14">
        <f t="shared" si="90"/>
        <v>355.3</v>
      </c>
      <c r="W220" s="14">
        <f t="shared" si="90"/>
        <v>355.3</v>
      </c>
      <c r="X220" s="14">
        <f t="shared" si="90"/>
        <v>355.3</v>
      </c>
      <c r="Y220" s="14">
        <f t="shared" si="90"/>
        <v>355.3</v>
      </c>
      <c r="Z220" s="14">
        <f t="shared" si="90"/>
        <v>355.3</v>
      </c>
      <c r="AA220" s="14">
        <f t="shared" si="90"/>
        <v>355.3</v>
      </c>
      <c r="AB220" s="14">
        <f t="shared" si="90"/>
        <v>355.3</v>
      </c>
    </row>
    <row r="221" spans="1:28" ht="31.8" x14ac:dyDescent="0.3">
      <c r="A221" s="35">
        <v>1</v>
      </c>
      <c r="B221" s="35">
        <v>4</v>
      </c>
      <c r="C221" s="35"/>
      <c r="D221" s="35">
        <v>4</v>
      </c>
      <c r="E221" s="35">
        <v>0</v>
      </c>
      <c r="F221" s="35">
        <v>1</v>
      </c>
      <c r="G221" s="86">
        <v>999999</v>
      </c>
      <c r="H221" s="86" t="s">
        <v>85</v>
      </c>
      <c r="I221" s="86" t="s">
        <v>86</v>
      </c>
      <c r="J221" s="86" t="s">
        <v>99</v>
      </c>
      <c r="K221" s="35">
        <v>0</v>
      </c>
      <c r="L221" s="35">
        <v>0</v>
      </c>
      <c r="M221" s="35">
        <v>3</v>
      </c>
      <c r="N221" s="35" t="s">
        <v>116</v>
      </c>
      <c r="O221" s="86"/>
      <c r="P221" s="167" t="s">
        <v>232</v>
      </c>
      <c r="Q221" s="6" t="s">
        <v>24</v>
      </c>
      <c r="R221" s="9">
        <v>1500</v>
      </c>
      <c r="S221" s="9">
        <v>1000</v>
      </c>
      <c r="T221" s="9">
        <v>1000</v>
      </c>
      <c r="U221" s="9">
        <v>1000</v>
      </c>
      <c r="V221" s="9">
        <v>1000</v>
      </c>
      <c r="W221" s="9">
        <v>1000</v>
      </c>
      <c r="X221" s="9">
        <v>1000</v>
      </c>
      <c r="Y221" s="9">
        <v>1000</v>
      </c>
      <c r="Z221" s="9">
        <v>1000</v>
      </c>
      <c r="AA221" s="9">
        <v>1000</v>
      </c>
      <c r="AB221" s="9">
        <v>1000</v>
      </c>
    </row>
    <row r="222" spans="1:28" ht="31.2" x14ac:dyDescent="0.3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27" t="s">
        <v>234</v>
      </c>
      <c r="Q222" s="179" t="s">
        <v>132</v>
      </c>
      <c r="R222" s="14">
        <v>119.3</v>
      </c>
      <c r="S222" s="14">
        <v>90.3</v>
      </c>
      <c r="T222" s="14">
        <v>90.3</v>
      </c>
      <c r="U222" s="14">
        <v>90.3</v>
      </c>
      <c r="V222" s="14">
        <v>90.3</v>
      </c>
      <c r="W222" s="14">
        <v>90.3</v>
      </c>
      <c r="X222" s="14">
        <v>90.3</v>
      </c>
      <c r="Y222" s="14">
        <v>90.3</v>
      </c>
      <c r="Z222" s="14">
        <v>90.3</v>
      </c>
      <c r="AA222" s="14">
        <v>90.3</v>
      </c>
      <c r="AB222" s="14">
        <v>90.3</v>
      </c>
    </row>
    <row r="223" spans="1:28" ht="31.8" x14ac:dyDescent="0.3">
      <c r="A223" s="35">
        <v>1</v>
      </c>
      <c r="B223" s="35">
        <v>4</v>
      </c>
      <c r="C223" s="35"/>
      <c r="D223" s="35">
        <v>4</v>
      </c>
      <c r="E223" s="35">
        <v>0</v>
      </c>
      <c r="F223" s="35">
        <v>1</v>
      </c>
      <c r="G223" s="86">
        <v>999999</v>
      </c>
      <c r="H223" s="86" t="s">
        <v>85</v>
      </c>
      <c r="I223" s="86" t="s">
        <v>86</v>
      </c>
      <c r="J223" s="86" t="s">
        <v>99</v>
      </c>
      <c r="K223" s="35">
        <v>0</v>
      </c>
      <c r="L223" s="35">
        <v>0</v>
      </c>
      <c r="M223" s="35">
        <v>4</v>
      </c>
      <c r="N223" s="35" t="s">
        <v>116</v>
      </c>
      <c r="O223" s="86"/>
      <c r="P223" s="167" t="s">
        <v>232</v>
      </c>
      <c r="Q223" s="6" t="s">
        <v>24</v>
      </c>
      <c r="R223" s="9">
        <v>750</v>
      </c>
      <c r="S223" s="9">
        <v>750</v>
      </c>
      <c r="T223" s="9">
        <v>750</v>
      </c>
      <c r="U223" s="9">
        <v>750</v>
      </c>
      <c r="V223" s="9">
        <v>750</v>
      </c>
      <c r="W223" s="9">
        <v>750</v>
      </c>
      <c r="X223" s="9">
        <v>750</v>
      </c>
      <c r="Y223" s="9">
        <v>750</v>
      </c>
      <c r="Z223" s="9">
        <v>750</v>
      </c>
      <c r="AA223" s="9">
        <v>750</v>
      </c>
      <c r="AB223" s="9">
        <v>750</v>
      </c>
    </row>
    <row r="224" spans="1:28" ht="31.2" x14ac:dyDescent="0.3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22" t="s">
        <v>235</v>
      </c>
      <c r="Q224" s="179" t="s">
        <v>132</v>
      </c>
      <c r="R224" s="14">
        <v>89.5</v>
      </c>
      <c r="S224" s="14">
        <v>75</v>
      </c>
      <c r="T224" s="14">
        <v>75</v>
      </c>
      <c r="U224" s="14">
        <v>75</v>
      </c>
      <c r="V224" s="14">
        <v>75</v>
      </c>
      <c r="W224" s="14">
        <v>75</v>
      </c>
      <c r="X224" s="14">
        <v>75</v>
      </c>
      <c r="Y224" s="14">
        <v>75</v>
      </c>
      <c r="Z224" s="14">
        <v>75</v>
      </c>
      <c r="AA224" s="14">
        <v>75</v>
      </c>
      <c r="AB224" s="14">
        <v>75</v>
      </c>
    </row>
    <row r="225" spans="1:43" ht="31.8" x14ac:dyDescent="0.3">
      <c r="A225" s="35">
        <v>1</v>
      </c>
      <c r="B225" s="35">
        <v>4</v>
      </c>
      <c r="C225" s="35"/>
      <c r="D225" s="35">
        <v>4</v>
      </c>
      <c r="E225" s="35">
        <v>0</v>
      </c>
      <c r="F225" s="35">
        <v>1</v>
      </c>
      <c r="G225" s="86">
        <v>999999</v>
      </c>
      <c r="H225" s="86" t="s">
        <v>85</v>
      </c>
      <c r="I225" s="86" t="s">
        <v>86</v>
      </c>
      <c r="J225" s="86" t="s">
        <v>99</v>
      </c>
      <c r="K225" s="35">
        <v>0</v>
      </c>
      <c r="L225" s="35">
        <v>0</v>
      </c>
      <c r="M225" s="35">
        <v>5</v>
      </c>
      <c r="N225" s="35" t="s">
        <v>116</v>
      </c>
      <c r="O225" s="86"/>
      <c r="P225" s="167" t="s">
        <v>232</v>
      </c>
      <c r="Q225" s="6" t="s">
        <v>24</v>
      </c>
      <c r="R225" s="9">
        <f>1000-200</f>
        <v>800</v>
      </c>
      <c r="S225" s="9">
        <v>1000</v>
      </c>
      <c r="T225" s="9">
        <v>1000</v>
      </c>
      <c r="U225" s="9">
        <v>1000</v>
      </c>
      <c r="V225" s="9">
        <v>1000</v>
      </c>
      <c r="W225" s="9">
        <v>1000</v>
      </c>
      <c r="X225" s="9">
        <v>1000</v>
      </c>
      <c r="Y225" s="9">
        <v>1000</v>
      </c>
      <c r="Z225" s="9">
        <v>1000</v>
      </c>
      <c r="AA225" s="9">
        <v>1000</v>
      </c>
      <c r="AB225" s="9">
        <v>1000</v>
      </c>
    </row>
    <row r="226" spans="1:43" ht="31.2" x14ac:dyDescent="0.3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2" t="s">
        <v>236</v>
      </c>
      <c r="Q226" s="179" t="s">
        <v>132</v>
      </c>
      <c r="R226" s="14">
        <v>102</v>
      </c>
      <c r="S226" s="14">
        <v>102</v>
      </c>
      <c r="T226" s="14">
        <v>102</v>
      </c>
      <c r="U226" s="14">
        <v>102</v>
      </c>
      <c r="V226" s="14">
        <v>102</v>
      </c>
      <c r="W226" s="14">
        <v>102</v>
      </c>
      <c r="X226" s="14">
        <v>102</v>
      </c>
      <c r="Y226" s="14">
        <v>102</v>
      </c>
      <c r="Z226" s="14">
        <v>102</v>
      </c>
      <c r="AA226" s="14">
        <v>102</v>
      </c>
      <c r="AB226" s="14">
        <v>102</v>
      </c>
    </row>
    <row r="227" spans="1:43" ht="31.8" x14ac:dyDescent="0.3">
      <c r="A227" s="35">
        <v>1</v>
      </c>
      <c r="B227" s="35">
        <v>4</v>
      </c>
      <c r="C227" s="35"/>
      <c r="D227" s="35">
        <v>6</v>
      </c>
      <c r="E227" s="35">
        <v>0</v>
      </c>
      <c r="F227" s="35">
        <v>1</v>
      </c>
      <c r="G227" s="86">
        <v>999999</v>
      </c>
      <c r="H227" s="86" t="s">
        <v>85</v>
      </c>
      <c r="I227" s="86" t="s">
        <v>86</v>
      </c>
      <c r="J227" s="86" t="s">
        <v>99</v>
      </c>
      <c r="K227" s="35">
        <v>0</v>
      </c>
      <c r="L227" s="35">
        <v>0</v>
      </c>
      <c r="M227" s="35">
        <v>6</v>
      </c>
      <c r="N227" s="35" t="s">
        <v>116</v>
      </c>
      <c r="O227" s="86"/>
      <c r="P227" s="167" t="s">
        <v>232</v>
      </c>
      <c r="Q227" s="6" t="s">
        <v>24</v>
      </c>
      <c r="R227" s="9">
        <v>1000</v>
      </c>
      <c r="S227" s="9">
        <v>880</v>
      </c>
      <c r="T227" s="9">
        <v>880</v>
      </c>
      <c r="U227" s="9">
        <v>880</v>
      </c>
      <c r="V227" s="9">
        <v>1000</v>
      </c>
      <c r="W227" s="9">
        <v>1000</v>
      </c>
      <c r="X227" s="9">
        <v>1000</v>
      </c>
      <c r="Y227" s="9">
        <v>1000</v>
      </c>
      <c r="Z227" s="9">
        <v>1000</v>
      </c>
      <c r="AA227" s="9">
        <v>1000</v>
      </c>
      <c r="AB227" s="9">
        <v>1000</v>
      </c>
    </row>
    <row r="228" spans="1:43" ht="31.2" x14ac:dyDescent="0.3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2" t="s">
        <v>237</v>
      </c>
      <c r="Q228" s="179" t="s">
        <v>132</v>
      </c>
      <c r="R228" s="14">
        <v>100</v>
      </c>
      <c r="S228" s="14">
        <v>88</v>
      </c>
      <c r="T228" s="14">
        <v>88</v>
      </c>
      <c r="U228" s="14">
        <v>88</v>
      </c>
      <c r="V228" s="14">
        <v>88</v>
      </c>
      <c r="W228" s="14">
        <v>88</v>
      </c>
      <c r="X228" s="14">
        <v>88</v>
      </c>
      <c r="Y228" s="14">
        <v>88</v>
      </c>
      <c r="Z228" s="14">
        <v>88</v>
      </c>
      <c r="AA228" s="14">
        <v>88</v>
      </c>
      <c r="AB228" s="14">
        <v>88</v>
      </c>
    </row>
    <row r="229" spans="1:43" ht="46.8" x14ac:dyDescent="0.3">
      <c r="A229" s="35"/>
      <c r="B229" s="35"/>
      <c r="C229" s="35"/>
      <c r="D229" s="35"/>
      <c r="E229" s="35"/>
      <c r="F229" s="35"/>
      <c r="G229" s="86"/>
      <c r="H229" s="86"/>
      <c r="I229" s="86"/>
      <c r="J229" s="86"/>
      <c r="K229" s="35"/>
      <c r="L229" s="35"/>
      <c r="M229" s="35"/>
      <c r="N229" s="35"/>
      <c r="O229" s="35"/>
      <c r="P229" s="30" t="s">
        <v>238</v>
      </c>
      <c r="Q229" s="35" t="s">
        <v>71</v>
      </c>
      <c r="R229" s="33">
        <v>1</v>
      </c>
      <c r="S229" s="33">
        <v>1</v>
      </c>
      <c r="T229" s="33">
        <v>1</v>
      </c>
      <c r="U229" s="33">
        <v>1</v>
      </c>
      <c r="V229" s="33">
        <v>1</v>
      </c>
      <c r="W229" s="33">
        <v>1</v>
      </c>
      <c r="X229" s="33">
        <v>1</v>
      </c>
      <c r="Y229" s="33">
        <v>1</v>
      </c>
      <c r="Z229" s="33">
        <v>1</v>
      </c>
      <c r="AA229" s="33">
        <v>1</v>
      </c>
      <c r="AB229" s="33">
        <v>1</v>
      </c>
      <c r="AC229" s="164"/>
    </row>
    <row r="230" spans="1:43" s="159" customFormat="1" ht="31.2" x14ac:dyDescent="0.3">
      <c r="A230" s="160"/>
      <c r="B230" s="160"/>
      <c r="C230" s="160"/>
      <c r="D230" s="160"/>
      <c r="E230" s="160"/>
      <c r="F230" s="160"/>
      <c r="G230" s="161"/>
      <c r="H230" s="161"/>
      <c r="I230" s="161"/>
      <c r="J230" s="161"/>
      <c r="K230" s="160"/>
      <c r="L230" s="160"/>
      <c r="M230" s="160"/>
      <c r="N230" s="160"/>
      <c r="O230" s="160"/>
      <c r="P230" s="162" t="s">
        <v>239</v>
      </c>
      <c r="Q230" s="179" t="s">
        <v>132</v>
      </c>
      <c r="R230" s="163">
        <v>5</v>
      </c>
      <c r="S230" s="163">
        <v>5</v>
      </c>
      <c r="T230" s="163">
        <v>5</v>
      </c>
      <c r="U230" s="163">
        <v>5</v>
      </c>
      <c r="V230" s="163">
        <v>5</v>
      </c>
      <c r="W230" s="163">
        <v>5</v>
      </c>
      <c r="X230" s="163">
        <v>5</v>
      </c>
      <c r="Y230" s="163">
        <v>5</v>
      </c>
      <c r="Z230" s="163">
        <v>5</v>
      </c>
      <c r="AA230" s="163">
        <v>5</v>
      </c>
      <c r="AB230" s="163">
        <v>5</v>
      </c>
      <c r="AC230" s="156"/>
      <c r="AD230" s="157"/>
      <c r="AE230" s="157"/>
      <c r="AF230" s="158"/>
      <c r="AG230" s="158"/>
      <c r="AH230" s="158"/>
      <c r="AI230" s="158"/>
      <c r="AJ230" s="158"/>
      <c r="AK230" s="158"/>
      <c r="AL230" s="158"/>
      <c r="AM230" s="158"/>
      <c r="AN230" s="158"/>
      <c r="AO230" s="158"/>
      <c r="AP230" s="158"/>
      <c r="AQ230" s="158"/>
    </row>
    <row r="231" spans="1:43" ht="31.2" hidden="1" x14ac:dyDescent="0.3">
      <c r="A231" s="3"/>
      <c r="B231" s="3"/>
      <c r="C231" s="3"/>
      <c r="D231" s="109"/>
      <c r="E231" s="3"/>
      <c r="F231" s="3"/>
      <c r="G231" s="51"/>
      <c r="H231" s="51"/>
      <c r="I231" s="51"/>
      <c r="J231" s="51"/>
      <c r="K231" s="3"/>
      <c r="L231" s="3"/>
      <c r="M231" s="3"/>
      <c r="N231" s="3"/>
      <c r="O231" s="3"/>
      <c r="P231" s="18" t="s">
        <v>25</v>
      </c>
      <c r="Q231" s="6" t="s">
        <v>26</v>
      </c>
      <c r="R231" s="33">
        <v>1</v>
      </c>
      <c r="S231" s="33">
        <v>1</v>
      </c>
      <c r="T231" s="33">
        <v>1</v>
      </c>
      <c r="U231" s="33">
        <v>1</v>
      </c>
      <c r="V231" s="33">
        <v>1</v>
      </c>
      <c r="W231" s="33">
        <v>1</v>
      </c>
      <c r="X231" s="3"/>
      <c r="Y231" s="3"/>
      <c r="Z231" s="3"/>
      <c r="AA231" s="3"/>
      <c r="AB231" s="3"/>
    </row>
    <row r="232" spans="1:43" ht="31.2" hidden="1" x14ac:dyDescent="0.3">
      <c r="A232" s="3"/>
      <c r="B232" s="3"/>
      <c r="C232" s="3"/>
      <c r="D232" s="109"/>
      <c r="E232" s="3"/>
      <c r="F232" s="3"/>
      <c r="G232" s="51"/>
      <c r="H232" s="51"/>
      <c r="I232" s="51"/>
      <c r="J232" s="51"/>
      <c r="K232" s="3"/>
      <c r="L232" s="3"/>
      <c r="M232" s="3"/>
      <c r="N232" s="3"/>
      <c r="O232" s="3"/>
      <c r="P232" s="19" t="s">
        <v>33</v>
      </c>
      <c r="Q232" s="3" t="s">
        <v>27</v>
      </c>
      <c r="R232" s="5">
        <f>1+15+22+5</f>
        <v>43</v>
      </c>
      <c r="S232" s="5">
        <f t="shared" ref="S232:W232" si="91">1+15+22+5</f>
        <v>43</v>
      </c>
      <c r="T232" s="5">
        <f t="shared" si="91"/>
        <v>43</v>
      </c>
      <c r="U232" s="5">
        <f t="shared" si="91"/>
        <v>43</v>
      </c>
      <c r="V232" s="5">
        <f t="shared" si="91"/>
        <v>43</v>
      </c>
      <c r="W232" s="5">
        <f t="shared" si="91"/>
        <v>43</v>
      </c>
      <c r="X232" s="3"/>
      <c r="Y232" s="3"/>
      <c r="Z232" s="3"/>
      <c r="AA232" s="3"/>
      <c r="AB232" s="3"/>
    </row>
    <row r="233" spans="1:43" s="71" customFormat="1" ht="46.8" hidden="1" x14ac:dyDescent="0.3">
      <c r="A233" s="97">
        <v>1</v>
      </c>
      <c r="B233" s="97">
        <v>4</v>
      </c>
      <c r="C233" s="97" t="s">
        <v>56</v>
      </c>
      <c r="D233" s="97">
        <v>0</v>
      </c>
      <c r="E233" s="97">
        <v>0</v>
      </c>
      <c r="F233" s="97">
        <v>3</v>
      </c>
      <c r="G233" s="66"/>
      <c r="H233" s="66"/>
      <c r="I233" s="66"/>
      <c r="J233" s="66"/>
      <c r="K233" s="97"/>
      <c r="L233" s="97"/>
      <c r="M233" s="97"/>
      <c r="N233" s="97">
        <v>1400399999</v>
      </c>
      <c r="O233" s="97"/>
      <c r="P233" s="100" t="s">
        <v>65</v>
      </c>
      <c r="Q233" s="75" t="s">
        <v>24</v>
      </c>
      <c r="R233" s="72" t="e">
        <f>R235+#REF!</f>
        <v>#REF!</v>
      </c>
      <c r="S233" s="72" t="e">
        <f>S235+#REF!</f>
        <v>#REF!</v>
      </c>
      <c r="T233" s="72" t="e">
        <f>T235+#REF!</f>
        <v>#REF!</v>
      </c>
      <c r="U233" s="72" t="e">
        <f>U235+#REF!</f>
        <v>#REF!</v>
      </c>
      <c r="V233" s="72" t="e">
        <f>V235+#REF!</f>
        <v>#REF!</v>
      </c>
      <c r="W233" s="72" t="e">
        <f>W235+#REF!</f>
        <v>#REF!</v>
      </c>
      <c r="X233" s="72" t="e">
        <f>X235+#REF!</f>
        <v>#REF!</v>
      </c>
      <c r="Y233" s="72" t="e">
        <f>Y235+#REF!</f>
        <v>#REF!</v>
      </c>
      <c r="Z233" s="72" t="e">
        <f>Z235+#REF!</f>
        <v>#REF!</v>
      </c>
      <c r="AA233" s="72" t="e">
        <f>AA235+#REF!</f>
        <v>#REF!</v>
      </c>
      <c r="AB233" s="72" t="e">
        <f>AB235+#REF!</f>
        <v>#REF!</v>
      </c>
      <c r="AC233" s="68"/>
      <c r="AD233" s="69"/>
      <c r="AE233" s="69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</row>
    <row r="234" spans="1:43" ht="46.8" hidden="1" x14ac:dyDescent="0.3">
      <c r="A234" s="3"/>
      <c r="B234" s="3"/>
      <c r="C234" s="3"/>
      <c r="D234" s="109"/>
      <c r="E234" s="3"/>
      <c r="F234" s="3"/>
      <c r="G234" s="51"/>
      <c r="H234" s="51"/>
      <c r="I234" s="51"/>
      <c r="J234" s="51"/>
      <c r="K234" s="3"/>
      <c r="L234" s="3"/>
      <c r="M234" s="3"/>
      <c r="N234" s="3"/>
      <c r="O234" s="3"/>
      <c r="P234" s="2" t="s">
        <v>37</v>
      </c>
      <c r="Q234" s="23" t="s">
        <v>28</v>
      </c>
      <c r="R234" s="31">
        <f t="shared" ref="R234:W234" si="92">R236</f>
        <v>5544.4000000000005</v>
      </c>
      <c r="S234" s="31">
        <f t="shared" si="92"/>
        <v>3836.8</v>
      </c>
      <c r="T234" s="31">
        <f t="shared" si="92"/>
        <v>3836.8</v>
      </c>
      <c r="U234" s="31">
        <f t="shared" si="92"/>
        <v>3836.8</v>
      </c>
      <c r="V234" s="31">
        <f t="shared" si="92"/>
        <v>3075.8</v>
      </c>
      <c r="W234" s="31">
        <f t="shared" si="92"/>
        <v>3075.8</v>
      </c>
      <c r="X234" s="31">
        <f t="shared" ref="X234:AB234" si="93">X236</f>
        <v>3075.8</v>
      </c>
      <c r="Y234" s="31">
        <f t="shared" si="93"/>
        <v>3075.8</v>
      </c>
      <c r="Z234" s="31">
        <f t="shared" si="93"/>
        <v>3075.8</v>
      </c>
      <c r="AA234" s="31">
        <f t="shared" si="93"/>
        <v>3075.8</v>
      </c>
      <c r="AB234" s="31">
        <f t="shared" si="93"/>
        <v>3075.8</v>
      </c>
    </row>
    <row r="235" spans="1:43" ht="31.2" x14ac:dyDescent="0.3">
      <c r="A235" s="35">
        <v>1</v>
      </c>
      <c r="B235" s="35">
        <v>4</v>
      </c>
      <c r="C235" s="35"/>
      <c r="D235" s="35">
        <v>4</v>
      </c>
      <c r="E235" s="35">
        <v>0</v>
      </c>
      <c r="F235" s="35">
        <v>1</v>
      </c>
      <c r="G235" s="86" t="s">
        <v>79</v>
      </c>
      <c r="H235" s="86" t="s">
        <v>85</v>
      </c>
      <c r="I235" s="86" t="s">
        <v>86</v>
      </c>
      <c r="J235" s="86" t="s">
        <v>100</v>
      </c>
      <c r="K235" s="35">
        <v>0</v>
      </c>
      <c r="L235" s="35">
        <v>0</v>
      </c>
      <c r="M235" s="35">
        <v>0</v>
      </c>
      <c r="N235" s="35" t="s">
        <v>116</v>
      </c>
      <c r="O235" s="35"/>
      <c r="P235" s="18" t="s">
        <v>240</v>
      </c>
      <c r="Q235" s="21" t="s">
        <v>24</v>
      </c>
      <c r="R235" s="7">
        <f>R238+R244+R241+R247</f>
        <v>6719.9</v>
      </c>
      <c r="S235" s="7">
        <f>S238+S244+S241+S247</f>
        <v>5473.6</v>
      </c>
      <c r="T235" s="7">
        <f t="shared" ref="T235:W235" si="94">T238+T244+T241+T247</f>
        <v>5473.6</v>
      </c>
      <c r="U235" s="7">
        <f t="shared" si="94"/>
        <v>5473.6</v>
      </c>
      <c r="V235" s="7">
        <f t="shared" si="94"/>
        <v>3953.6</v>
      </c>
      <c r="W235" s="7">
        <f t="shared" si="94"/>
        <v>3953.6</v>
      </c>
      <c r="X235" s="7">
        <f t="shared" ref="X235:AB235" si="95">X238+X244+X241+X247</f>
        <v>3953.6</v>
      </c>
      <c r="Y235" s="7">
        <f t="shared" si="95"/>
        <v>3953.6</v>
      </c>
      <c r="Z235" s="7">
        <f t="shared" si="95"/>
        <v>3953.6</v>
      </c>
      <c r="AA235" s="7">
        <f t="shared" si="95"/>
        <v>3953.6</v>
      </c>
      <c r="AB235" s="7">
        <f t="shared" si="95"/>
        <v>3953.6</v>
      </c>
    </row>
    <row r="236" spans="1:43" x14ac:dyDescent="0.3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3"/>
      <c r="P236" s="22" t="s">
        <v>241</v>
      </c>
      <c r="Q236" s="23" t="s">
        <v>134</v>
      </c>
      <c r="R236" s="14">
        <f>R239+R242+R245+R248</f>
        <v>5544.4000000000005</v>
      </c>
      <c r="S236" s="14">
        <f>S239+S242+S245+S248</f>
        <v>3836.8</v>
      </c>
      <c r="T236" s="14">
        <f t="shared" ref="T236:W237" si="96">T239+T242+T245+T248</f>
        <v>3836.8</v>
      </c>
      <c r="U236" s="14">
        <f t="shared" si="96"/>
        <v>3836.8</v>
      </c>
      <c r="V236" s="14">
        <f t="shared" si="96"/>
        <v>3075.8</v>
      </c>
      <c r="W236" s="14">
        <f t="shared" si="96"/>
        <v>3075.8</v>
      </c>
      <c r="X236" s="14">
        <f t="shared" ref="X236:AB236" si="97">X239+X242+X245+X248</f>
        <v>3075.8</v>
      </c>
      <c r="Y236" s="14">
        <f t="shared" si="97"/>
        <v>3075.8</v>
      </c>
      <c r="Z236" s="14">
        <f t="shared" si="97"/>
        <v>3075.8</v>
      </c>
      <c r="AA236" s="14">
        <f t="shared" si="97"/>
        <v>3075.8</v>
      </c>
      <c r="AB236" s="14">
        <f t="shared" si="97"/>
        <v>3075.8</v>
      </c>
    </row>
    <row r="237" spans="1:43" ht="31.2" x14ac:dyDescent="0.3">
      <c r="A237" s="84"/>
      <c r="B237" s="84"/>
      <c r="C237" s="84"/>
      <c r="D237" s="109"/>
      <c r="E237" s="84"/>
      <c r="F237" s="84"/>
      <c r="G237" s="51"/>
      <c r="H237" s="51"/>
      <c r="I237" s="51"/>
      <c r="J237" s="51"/>
      <c r="K237" s="84"/>
      <c r="L237" s="84"/>
      <c r="M237" s="84"/>
      <c r="N237" s="84"/>
      <c r="O237" s="84"/>
      <c r="P237" s="22" t="s">
        <v>242</v>
      </c>
      <c r="Q237" s="23" t="s">
        <v>125</v>
      </c>
      <c r="R237" s="5">
        <f>R240+R243+R246+R249</f>
        <v>7</v>
      </c>
      <c r="S237" s="5">
        <f>S240+S243+S246+S249</f>
        <v>8</v>
      </c>
      <c r="T237" s="5">
        <f t="shared" si="96"/>
        <v>8</v>
      </c>
      <c r="U237" s="5">
        <f t="shared" si="96"/>
        <v>8</v>
      </c>
      <c r="V237" s="5">
        <f t="shared" si="96"/>
        <v>8</v>
      </c>
      <c r="W237" s="5">
        <f t="shared" si="96"/>
        <v>8</v>
      </c>
      <c r="X237" s="5">
        <f t="shared" ref="X237:AB237" si="98">X240+X243+X246+X249</f>
        <v>8</v>
      </c>
      <c r="Y237" s="5">
        <f t="shared" si="98"/>
        <v>8</v>
      </c>
      <c r="Z237" s="5">
        <f t="shared" si="98"/>
        <v>8</v>
      </c>
      <c r="AA237" s="5">
        <f t="shared" si="98"/>
        <v>8</v>
      </c>
      <c r="AB237" s="5">
        <f t="shared" si="98"/>
        <v>8</v>
      </c>
    </row>
    <row r="238" spans="1:43" ht="31.8" x14ac:dyDescent="0.3">
      <c r="A238" s="35">
        <v>1</v>
      </c>
      <c r="B238" s="35">
        <v>4</v>
      </c>
      <c r="C238" s="35"/>
      <c r="D238" s="35">
        <v>4</v>
      </c>
      <c r="E238" s="35">
        <v>0</v>
      </c>
      <c r="F238" s="35">
        <v>1</v>
      </c>
      <c r="G238" s="86" t="s">
        <v>79</v>
      </c>
      <c r="H238" s="86" t="s">
        <v>85</v>
      </c>
      <c r="I238" s="86" t="s">
        <v>86</v>
      </c>
      <c r="J238" s="86" t="s">
        <v>100</v>
      </c>
      <c r="K238" s="35">
        <v>0</v>
      </c>
      <c r="L238" s="35">
        <v>0</v>
      </c>
      <c r="M238" s="35">
        <v>3</v>
      </c>
      <c r="N238" s="35" t="s">
        <v>116</v>
      </c>
      <c r="O238" s="35"/>
      <c r="P238" s="166" t="s">
        <v>243</v>
      </c>
      <c r="Q238" s="6" t="s">
        <v>24</v>
      </c>
      <c r="R238" s="9">
        <v>2266.4</v>
      </c>
      <c r="S238" s="9">
        <v>2317.1</v>
      </c>
      <c r="T238" s="9">
        <v>2317.1</v>
      </c>
      <c r="U238" s="9">
        <v>2317.1</v>
      </c>
      <c r="V238" s="9">
        <v>2017.1</v>
      </c>
      <c r="W238" s="9">
        <v>2017.1</v>
      </c>
      <c r="X238" s="9">
        <v>2017.1</v>
      </c>
      <c r="Y238" s="9">
        <v>2017.1</v>
      </c>
      <c r="Z238" s="9">
        <v>2017.1</v>
      </c>
      <c r="AA238" s="9">
        <v>2017.1</v>
      </c>
      <c r="AB238" s="9">
        <v>2017.1</v>
      </c>
    </row>
    <row r="239" spans="1:43" ht="31.2" x14ac:dyDescent="0.3">
      <c r="A239" s="84"/>
      <c r="B239" s="84"/>
      <c r="C239" s="84"/>
      <c r="D239" s="109"/>
      <c r="E239" s="84"/>
      <c r="F239" s="84"/>
      <c r="G239" s="51"/>
      <c r="H239" s="51"/>
      <c r="I239" s="51"/>
      <c r="J239" s="51"/>
      <c r="K239" s="84"/>
      <c r="L239" s="84"/>
      <c r="M239" s="84"/>
      <c r="N239" s="84"/>
      <c r="O239" s="84"/>
      <c r="P239" s="22" t="s">
        <v>244</v>
      </c>
      <c r="Q239" s="23" t="s">
        <v>134</v>
      </c>
      <c r="R239" s="14">
        <v>2584.3000000000002</v>
      </c>
      <c r="S239" s="14">
        <v>1264.5</v>
      </c>
      <c r="T239" s="14">
        <v>1264.5</v>
      </c>
      <c r="U239" s="14">
        <v>1264.5</v>
      </c>
      <c r="V239" s="14">
        <v>1264.5</v>
      </c>
      <c r="W239" s="14">
        <v>1264.5</v>
      </c>
      <c r="X239" s="14">
        <v>1264.5</v>
      </c>
      <c r="Y239" s="14">
        <v>1264.5</v>
      </c>
      <c r="Z239" s="14">
        <v>1264.5</v>
      </c>
      <c r="AA239" s="14">
        <v>1264.5</v>
      </c>
      <c r="AB239" s="14">
        <v>1264.5</v>
      </c>
    </row>
    <row r="240" spans="1:43" ht="31.5" customHeight="1" x14ac:dyDescent="0.3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84"/>
      <c r="P240" s="22" t="s">
        <v>245</v>
      </c>
      <c r="Q240" s="23" t="s">
        <v>125</v>
      </c>
      <c r="R240" s="5">
        <v>0</v>
      </c>
      <c r="S240" s="5">
        <v>2</v>
      </c>
      <c r="T240" s="5">
        <v>2</v>
      </c>
      <c r="U240" s="5">
        <v>2</v>
      </c>
      <c r="V240" s="5">
        <v>2</v>
      </c>
      <c r="W240" s="5">
        <v>2</v>
      </c>
      <c r="X240" s="5">
        <v>2</v>
      </c>
      <c r="Y240" s="5">
        <v>2</v>
      </c>
      <c r="Z240" s="5">
        <v>2</v>
      </c>
      <c r="AA240" s="5">
        <v>2</v>
      </c>
      <c r="AB240" s="5">
        <v>2</v>
      </c>
    </row>
    <row r="241" spans="1:43" ht="31.8" x14ac:dyDescent="0.3">
      <c r="A241" s="35">
        <v>1</v>
      </c>
      <c r="B241" s="35">
        <v>4</v>
      </c>
      <c r="C241" s="35"/>
      <c r="D241" s="35">
        <v>4</v>
      </c>
      <c r="E241" s="35">
        <v>0</v>
      </c>
      <c r="F241" s="35">
        <v>1</v>
      </c>
      <c r="G241" s="86" t="s">
        <v>79</v>
      </c>
      <c r="H241" s="86" t="s">
        <v>85</v>
      </c>
      <c r="I241" s="86" t="s">
        <v>86</v>
      </c>
      <c r="J241" s="86" t="s">
        <v>100</v>
      </c>
      <c r="K241" s="35">
        <v>0</v>
      </c>
      <c r="L241" s="35">
        <v>0</v>
      </c>
      <c r="M241" s="35">
        <v>4</v>
      </c>
      <c r="N241" s="35" t="s">
        <v>116</v>
      </c>
      <c r="O241" s="35"/>
      <c r="P241" s="166" t="s">
        <v>243</v>
      </c>
      <c r="Q241" s="6" t="s">
        <v>24</v>
      </c>
      <c r="R241" s="9">
        <v>1216.5999999999999</v>
      </c>
      <c r="S241" s="9">
        <v>699.6</v>
      </c>
      <c r="T241" s="9">
        <v>699.6</v>
      </c>
      <c r="U241" s="9">
        <v>699.6</v>
      </c>
      <c r="V241" s="9">
        <v>399.6</v>
      </c>
      <c r="W241" s="9">
        <v>399.6</v>
      </c>
      <c r="X241" s="9">
        <v>399.6</v>
      </c>
      <c r="Y241" s="9">
        <v>399.6</v>
      </c>
      <c r="Z241" s="9">
        <v>399.6</v>
      </c>
      <c r="AA241" s="9">
        <v>399.6</v>
      </c>
      <c r="AB241" s="9">
        <v>399.6</v>
      </c>
    </row>
    <row r="242" spans="1:43" ht="31.2" x14ac:dyDescent="0.3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84"/>
      <c r="P242" s="22" t="s">
        <v>246</v>
      </c>
      <c r="Q242" s="23" t="s">
        <v>134</v>
      </c>
      <c r="R242" s="14">
        <v>712</v>
      </c>
      <c r="S242" s="14">
        <v>755</v>
      </c>
      <c r="T242" s="14">
        <v>755</v>
      </c>
      <c r="U242" s="14">
        <v>755</v>
      </c>
      <c r="V242" s="14">
        <v>387</v>
      </c>
      <c r="W242" s="14">
        <v>387</v>
      </c>
      <c r="X242" s="14">
        <v>387</v>
      </c>
      <c r="Y242" s="14">
        <v>387</v>
      </c>
      <c r="Z242" s="14">
        <v>387</v>
      </c>
      <c r="AA242" s="14">
        <v>387</v>
      </c>
      <c r="AB242" s="14">
        <v>387</v>
      </c>
    </row>
    <row r="243" spans="1:43" ht="46.8" x14ac:dyDescent="0.3">
      <c r="A243" s="84"/>
      <c r="B243" s="84"/>
      <c r="C243" s="84"/>
      <c r="D243" s="109"/>
      <c r="E243" s="84"/>
      <c r="F243" s="84"/>
      <c r="G243" s="51"/>
      <c r="H243" s="51"/>
      <c r="I243" s="51"/>
      <c r="J243" s="51"/>
      <c r="K243" s="84"/>
      <c r="L243" s="84"/>
      <c r="M243" s="84"/>
      <c r="N243" s="84"/>
      <c r="O243" s="84"/>
      <c r="P243" s="22" t="s">
        <v>247</v>
      </c>
      <c r="Q243" s="23" t="s">
        <v>125</v>
      </c>
      <c r="R243" s="5">
        <v>2</v>
      </c>
      <c r="S243" s="5">
        <v>2</v>
      </c>
      <c r="T243" s="5">
        <v>2</v>
      </c>
      <c r="U243" s="5">
        <v>2</v>
      </c>
      <c r="V243" s="5">
        <v>2</v>
      </c>
      <c r="W243" s="5">
        <v>2</v>
      </c>
      <c r="X243" s="5">
        <v>2</v>
      </c>
      <c r="Y243" s="5">
        <v>2</v>
      </c>
      <c r="Z243" s="5">
        <v>2</v>
      </c>
      <c r="AA243" s="5">
        <v>2</v>
      </c>
      <c r="AB243" s="5">
        <v>2</v>
      </c>
    </row>
    <row r="244" spans="1:43" ht="31.8" x14ac:dyDescent="0.3">
      <c r="A244" s="35">
        <v>1</v>
      </c>
      <c r="B244" s="35">
        <v>4</v>
      </c>
      <c r="C244" s="35"/>
      <c r="D244" s="35">
        <v>4</v>
      </c>
      <c r="E244" s="35">
        <v>0</v>
      </c>
      <c r="F244" s="35">
        <v>1</v>
      </c>
      <c r="G244" s="86" t="s">
        <v>79</v>
      </c>
      <c r="H244" s="86" t="s">
        <v>85</v>
      </c>
      <c r="I244" s="86" t="s">
        <v>86</v>
      </c>
      <c r="J244" s="86" t="s">
        <v>100</v>
      </c>
      <c r="K244" s="35">
        <v>0</v>
      </c>
      <c r="L244" s="35">
        <v>0</v>
      </c>
      <c r="M244" s="35">
        <v>5</v>
      </c>
      <c r="N244" s="35" t="s">
        <v>116</v>
      </c>
      <c r="O244" s="35"/>
      <c r="P244" s="166" t="s">
        <v>243</v>
      </c>
      <c r="Q244" s="6" t="s">
        <v>24</v>
      </c>
      <c r="R244" s="9">
        <v>2066.9</v>
      </c>
      <c r="S244" s="9">
        <v>1566.9</v>
      </c>
      <c r="T244" s="9">
        <v>1566.9</v>
      </c>
      <c r="U244" s="9">
        <v>1566.9</v>
      </c>
      <c r="V244" s="9">
        <v>1166.9000000000001</v>
      </c>
      <c r="W244" s="9">
        <v>1166.9000000000001</v>
      </c>
      <c r="X244" s="9">
        <v>1166.9000000000001</v>
      </c>
      <c r="Y244" s="9">
        <v>1166.9000000000001</v>
      </c>
      <c r="Z244" s="9">
        <v>1166.9000000000001</v>
      </c>
      <c r="AA244" s="9">
        <v>1166.9000000000001</v>
      </c>
      <c r="AB244" s="9">
        <v>1166.9000000000001</v>
      </c>
    </row>
    <row r="245" spans="1:43" ht="31.2" x14ac:dyDescent="0.3">
      <c r="A245" s="3"/>
      <c r="B245" s="3"/>
      <c r="C245" s="3"/>
      <c r="D245" s="109"/>
      <c r="E245" s="3"/>
      <c r="F245" s="3"/>
      <c r="G245" s="51"/>
      <c r="H245" s="51"/>
      <c r="I245" s="51"/>
      <c r="J245" s="51"/>
      <c r="K245" s="3"/>
      <c r="L245" s="3"/>
      <c r="M245" s="3"/>
      <c r="N245" s="3"/>
      <c r="O245" s="3"/>
      <c r="P245" s="22" t="s">
        <v>248</v>
      </c>
      <c r="Q245" s="23" t="s">
        <v>134</v>
      </c>
      <c r="R245" s="14">
        <v>1684.9</v>
      </c>
      <c r="S245" s="14">
        <v>1172.3</v>
      </c>
      <c r="T245" s="14">
        <v>1172.3</v>
      </c>
      <c r="U245" s="14">
        <v>1172.3</v>
      </c>
      <c r="V245" s="14">
        <v>1172.3</v>
      </c>
      <c r="W245" s="14">
        <v>1172.3</v>
      </c>
      <c r="X245" s="14">
        <v>1172.3</v>
      </c>
      <c r="Y245" s="14">
        <v>1172.3</v>
      </c>
      <c r="Z245" s="14">
        <v>1172.3</v>
      </c>
      <c r="AA245" s="14">
        <v>1172.3</v>
      </c>
      <c r="AB245" s="14">
        <v>1172.3</v>
      </c>
    </row>
    <row r="246" spans="1:43" ht="31.5" customHeight="1" x14ac:dyDescent="0.3">
      <c r="A246" s="3"/>
      <c r="B246" s="3"/>
      <c r="C246" s="3"/>
      <c r="D246" s="109"/>
      <c r="E246" s="3"/>
      <c r="F246" s="3"/>
      <c r="G246" s="51"/>
      <c r="H246" s="51"/>
      <c r="I246" s="51"/>
      <c r="J246" s="51"/>
      <c r="K246" s="3"/>
      <c r="L246" s="3"/>
      <c r="M246" s="3"/>
      <c r="N246" s="3"/>
      <c r="O246" s="3"/>
      <c r="P246" s="22" t="s">
        <v>249</v>
      </c>
      <c r="Q246" s="23" t="s">
        <v>125</v>
      </c>
      <c r="R246" s="5">
        <v>3</v>
      </c>
      <c r="S246" s="5">
        <v>3</v>
      </c>
      <c r="T246" s="5">
        <v>3</v>
      </c>
      <c r="U246" s="5">
        <v>3</v>
      </c>
      <c r="V246" s="5">
        <v>3</v>
      </c>
      <c r="W246" s="5">
        <v>3</v>
      </c>
      <c r="X246" s="5">
        <v>3</v>
      </c>
      <c r="Y246" s="5">
        <v>3</v>
      </c>
      <c r="Z246" s="5">
        <v>3</v>
      </c>
      <c r="AA246" s="5">
        <v>3</v>
      </c>
      <c r="AB246" s="5">
        <v>3</v>
      </c>
    </row>
    <row r="247" spans="1:43" ht="31.8" x14ac:dyDescent="0.3">
      <c r="A247" s="35">
        <v>1</v>
      </c>
      <c r="B247" s="35">
        <v>4</v>
      </c>
      <c r="C247" s="35"/>
      <c r="D247" s="35">
        <v>4</v>
      </c>
      <c r="E247" s="35">
        <v>0</v>
      </c>
      <c r="F247" s="35">
        <v>1</v>
      </c>
      <c r="G247" s="86" t="s">
        <v>79</v>
      </c>
      <c r="H247" s="86" t="s">
        <v>85</v>
      </c>
      <c r="I247" s="86" t="s">
        <v>86</v>
      </c>
      <c r="J247" s="86" t="s">
        <v>100</v>
      </c>
      <c r="K247" s="35">
        <v>0</v>
      </c>
      <c r="L247" s="35">
        <v>0</v>
      </c>
      <c r="M247" s="35">
        <v>6</v>
      </c>
      <c r="N247" s="35" t="s">
        <v>116</v>
      </c>
      <c r="O247" s="35"/>
      <c r="P247" s="166" t="s">
        <v>243</v>
      </c>
      <c r="Q247" s="6" t="s">
        <v>24</v>
      </c>
      <c r="R247" s="9">
        <v>1170</v>
      </c>
      <c r="S247" s="9">
        <v>890</v>
      </c>
      <c r="T247" s="9">
        <v>890</v>
      </c>
      <c r="U247" s="9">
        <v>890</v>
      </c>
      <c r="V247" s="9">
        <v>370</v>
      </c>
      <c r="W247" s="9">
        <v>370</v>
      </c>
      <c r="X247" s="9">
        <v>370</v>
      </c>
      <c r="Y247" s="9">
        <v>370</v>
      </c>
      <c r="Z247" s="9">
        <v>370</v>
      </c>
      <c r="AA247" s="9">
        <v>370</v>
      </c>
      <c r="AB247" s="9">
        <v>370</v>
      </c>
    </row>
    <row r="248" spans="1:43" ht="31.2" x14ac:dyDescent="0.3">
      <c r="A248" s="3"/>
      <c r="B248" s="3"/>
      <c r="C248" s="3"/>
      <c r="D248" s="109"/>
      <c r="E248" s="3"/>
      <c r="F248" s="3"/>
      <c r="G248" s="51"/>
      <c r="H248" s="51"/>
      <c r="I248" s="51"/>
      <c r="J248" s="51"/>
      <c r="K248" s="3"/>
      <c r="L248" s="3"/>
      <c r="M248" s="3"/>
      <c r="N248" s="3"/>
      <c r="O248" s="3"/>
      <c r="P248" s="2" t="s">
        <v>250</v>
      </c>
      <c r="Q248" s="23" t="s">
        <v>134</v>
      </c>
      <c r="R248" s="14">
        <v>563.20000000000005</v>
      </c>
      <c r="S248" s="14">
        <v>645</v>
      </c>
      <c r="T248" s="14">
        <v>645</v>
      </c>
      <c r="U248" s="14">
        <v>645</v>
      </c>
      <c r="V248" s="14">
        <v>252</v>
      </c>
      <c r="W248" s="14">
        <v>252</v>
      </c>
      <c r="X248" s="14">
        <v>252</v>
      </c>
      <c r="Y248" s="14">
        <v>252</v>
      </c>
      <c r="Z248" s="14">
        <v>252</v>
      </c>
      <c r="AA248" s="14">
        <v>252</v>
      </c>
      <c r="AB248" s="14">
        <v>252</v>
      </c>
    </row>
    <row r="249" spans="1:43" ht="34.5" customHeight="1" x14ac:dyDescent="0.3">
      <c r="A249" s="3"/>
      <c r="B249" s="3"/>
      <c r="C249" s="3"/>
      <c r="D249" s="109"/>
      <c r="E249" s="3"/>
      <c r="F249" s="3"/>
      <c r="G249" s="51"/>
      <c r="H249" s="51"/>
      <c r="I249" s="51"/>
      <c r="J249" s="51"/>
      <c r="K249" s="3"/>
      <c r="L249" s="3"/>
      <c r="M249" s="3"/>
      <c r="N249" s="3"/>
      <c r="O249" s="3"/>
      <c r="P249" s="22" t="s">
        <v>251</v>
      </c>
      <c r="Q249" s="23" t="s">
        <v>125</v>
      </c>
      <c r="R249" s="5">
        <v>2</v>
      </c>
      <c r="S249" s="5">
        <v>1</v>
      </c>
      <c r="T249" s="5">
        <v>1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</row>
    <row r="250" spans="1:43" s="71" customFormat="1" ht="30.75" customHeight="1" x14ac:dyDescent="0.3">
      <c r="A250" s="97">
        <v>1</v>
      </c>
      <c r="B250" s="97">
        <v>4</v>
      </c>
      <c r="C250" s="97"/>
      <c r="D250" s="97">
        <v>4</v>
      </c>
      <c r="E250" s="97">
        <v>0</v>
      </c>
      <c r="F250" s="97">
        <v>2</v>
      </c>
      <c r="G250" s="66"/>
      <c r="H250" s="66"/>
      <c r="I250" s="66"/>
      <c r="J250" s="66"/>
      <c r="K250" s="97"/>
      <c r="L250" s="97"/>
      <c r="M250" s="97"/>
      <c r="N250" s="97" t="s">
        <v>119</v>
      </c>
      <c r="O250" s="97"/>
      <c r="P250" s="67" t="s">
        <v>252</v>
      </c>
      <c r="Q250" s="75" t="s">
        <v>24</v>
      </c>
      <c r="R250" s="72" t="e">
        <f>R252+R146+#REF!</f>
        <v>#REF!</v>
      </c>
      <c r="S250" s="72">
        <f>S252+S256</f>
        <v>32128.2</v>
      </c>
      <c r="T250" s="72">
        <f t="shared" ref="T250:U250" si="99">T252</f>
        <v>25660.400000000001</v>
      </c>
      <c r="U250" s="72">
        <f t="shared" si="99"/>
        <v>25660.400000000001</v>
      </c>
      <c r="V250" s="72" t="e">
        <f>V252+V146+#REF!</f>
        <v>#REF!</v>
      </c>
      <c r="W250" s="72" t="e">
        <f>W252+W146+#REF!</f>
        <v>#REF!</v>
      </c>
      <c r="X250" s="72" t="e">
        <f>X252+X146+#REF!</f>
        <v>#REF!</v>
      </c>
      <c r="Y250" s="72" t="e">
        <f>Y252+Y146+#REF!</f>
        <v>#REF!</v>
      </c>
      <c r="Z250" s="72" t="e">
        <f>Z252+Z146+#REF!</f>
        <v>#REF!</v>
      </c>
      <c r="AA250" s="72" t="e">
        <f>AA252+AA146+#REF!</f>
        <v>#REF!</v>
      </c>
      <c r="AB250" s="72" t="e">
        <f>AB252+AB146+#REF!</f>
        <v>#REF!</v>
      </c>
      <c r="AC250" s="68"/>
      <c r="AD250" s="69"/>
      <c r="AE250" s="69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</row>
    <row r="251" spans="1:43" x14ac:dyDescent="0.3">
      <c r="A251" s="3"/>
      <c r="B251" s="3"/>
      <c r="C251" s="3"/>
      <c r="D251" s="109"/>
      <c r="E251" s="3"/>
      <c r="F251" s="3"/>
      <c r="G251" s="51"/>
      <c r="H251" s="51"/>
      <c r="I251" s="51"/>
      <c r="J251" s="51"/>
      <c r="K251" s="3"/>
      <c r="L251" s="3"/>
      <c r="M251" s="3"/>
      <c r="N251" s="3"/>
      <c r="O251" s="3"/>
      <c r="P251" s="32" t="s">
        <v>253</v>
      </c>
      <c r="Q251" s="179" t="s">
        <v>132</v>
      </c>
      <c r="R251" s="186">
        <f>R253</f>
        <v>2224</v>
      </c>
      <c r="S251" s="186">
        <f>S253</f>
        <v>2224</v>
      </c>
      <c r="T251" s="186">
        <f t="shared" ref="T251:W251" si="100">T253</f>
        <v>2224</v>
      </c>
      <c r="U251" s="186">
        <f t="shared" si="100"/>
        <v>2224</v>
      </c>
      <c r="V251" s="186">
        <f t="shared" si="100"/>
        <v>2224</v>
      </c>
      <c r="W251" s="186">
        <f t="shared" si="100"/>
        <v>2224</v>
      </c>
      <c r="X251" s="186">
        <f t="shared" ref="X251:AB251" si="101">X253</f>
        <v>2224</v>
      </c>
      <c r="Y251" s="186">
        <f t="shared" si="101"/>
        <v>2224</v>
      </c>
      <c r="Z251" s="186">
        <f t="shared" si="101"/>
        <v>2224</v>
      </c>
      <c r="AA251" s="186">
        <f t="shared" si="101"/>
        <v>2224</v>
      </c>
      <c r="AB251" s="186">
        <f t="shared" si="101"/>
        <v>2224</v>
      </c>
    </row>
    <row r="252" spans="1:43" ht="31.2" x14ac:dyDescent="0.3">
      <c r="A252" s="35">
        <v>1</v>
      </c>
      <c r="B252" s="35">
        <v>4</v>
      </c>
      <c r="C252" s="35"/>
      <c r="D252" s="35">
        <v>4</v>
      </c>
      <c r="E252" s="35">
        <v>0</v>
      </c>
      <c r="F252" s="35">
        <v>2</v>
      </c>
      <c r="G252" s="86" t="s">
        <v>79</v>
      </c>
      <c r="H252" s="86" t="s">
        <v>85</v>
      </c>
      <c r="I252" s="86" t="s">
        <v>87</v>
      </c>
      <c r="J252" s="86" t="s">
        <v>86</v>
      </c>
      <c r="K252" s="35">
        <v>0</v>
      </c>
      <c r="L252" s="35">
        <v>4</v>
      </c>
      <c r="M252" s="35">
        <v>3</v>
      </c>
      <c r="N252" s="35" t="s">
        <v>120</v>
      </c>
      <c r="O252" s="35"/>
      <c r="P252" s="28" t="s">
        <v>254</v>
      </c>
      <c r="Q252" s="21" t="s">
        <v>24</v>
      </c>
      <c r="R252" s="7">
        <v>25660.400000000001</v>
      </c>
      <c r="S252" s="7">
        <v>30660.400000000001</v>
      </c>
      <c r="T252" s="7">
        <v>25660.400000000001</v>
      </c>
      <c r="U252" s="7">
        <v>25660.400000000001</v>
      </c>
      <c r="V252" s="7">
        <v>25660.400000000001</v>
      </c>
      <c r="W252" s="7">
        <v>25660.400000000001</v>
      </c>
      <c r="X252" s="7">
        <v>25660.400000000001</v>
      </c>
      <c r="Y252" s="7">
        <v>25660.400000000001</v>
      </c>
      <c r="Z252" s="7">
        <v>25660.400000000001</v>
      </c>
      <c r="AA252" s="7">
        <v>25660.400000000001</v>
      </c>
      <c r="AB252" s="7">
        <v>25660.400000000001</v>
      </c>
    </row>
    <row r="253" spans="1:43" ht="46.8" hidden="1" x14ac:dyDescent="0.3">
      <c r="A253" s="3"/>
      <c r="B253" s="3"/>
      <c r="C253" s="3"/>
      <c r="D253" s="109"/>
      <c r="E253" s="3"/>
      <c r="F253" s="3"/>
      <c r="G253" s="51"/>
      <c r="H253" s="51"/>
      <c r="I253" s="51"/>
      <c r="J253" s="51"/>
      <c r="K253" s="3"/>
      <c r="L253" s="3"/>
      <c r="M253" s="3"/>
      <c r="N253" s="3"/>
      <c r="O253" s="3"/>
      <c r="P253" s="32" t="s">
        <v>66</v>
      </c>
      <c r="Q253" s="23" t="s">
        <v>1</v>
      </c>
      <c r="R253" s="24">
        <v>2224</v>
      </c>
      <c r="S253" s="24">
        <v>2224</v>
      </c>
      <c r="T253" s="24">
        <v>2224</v>
      </c>
      <c r="U253" s="24">
        <v>2224</v>
      </c>
      <c r="V253" s="24">
        <v>2224</v>
      </c>
      <c r="W253" s="24">
        <v>2224</v>
      </c>
      <c r="X253" s="24">
        <v>2224</v>
      </c>
      <c r="Y253" s="24">
        <v>2224</v>
      </c>
      <c r="Z253" s="24">
        <v>2224</v>
      </c>
      <c r="AA253" s="24">
        <v>2224</v>
      </c>
      <c r="AB253" s="24">
        <v>2224</v>
      </c>
    </row>
    <row r="254" spans="1:43" x14ac:dyDescent="0.3">
      <c r="A254" s="3"/>
      <c r="B254" s="3"/>
      <c r="C254" s="3"/>
      <c r="D254" s="109"/>
      <c r="E254" s="3"/>
      <c r="F254" s="3"/>
      <c r="G254" s="51"/>
      <c r="H254" s="51"/>
      <c r="I254" s="51"/>
      <c r="J254" s="51"/>
      <c r="K254" s="3"/>
      <c r="L254" s="3"/>
      <c r="M254" s="3"/>
      <c r="N254" s="3"/>
      <c r="O254" s="3"/>
      <c r="P254" s="32" t="s">
        <v>255</v>
      </c>
      <c r="Q254" s="23" t="s">
        <v>125</v>
      </c>
      <c r="R254" s="24">
        <v>6453</v>
      </c>
      <c r="S254" s="24">
        <v>6453</v>
      </c>
      <c r="T254" s="24">
        <v>6453</v>
      </c>
      <c r="U254" s="24">
        <v>6453</v>
      </c>
      <c r="V254" s="24">
        <v>6453</v>
      </c>
      <c r="W254" s="24">
        <v>6453</v>
      </c>
      <c r="X254" s="24">
        <v>6453</v>
      </c>
      <c r="Y254" s="24">
        <v>6453</v>
      </c>
      <c r="Z254" s="24">
        <v>6453</v>
      </c>
      <c r="AA254" s="24">
        <v>6453</v>
      </c>
      <c r="AB254" s="24">
        <v>6453</v>
      </c>
    </row>
    <row r="255" spans="1:43" ht="31.2" x14ac:dyDescent="0.3">
      <c r="A255" s="3"/>
      <c r="B255" s="3"/>
      <c r="C255" s="3"/>
      <c r="D255" s="109"/>
      <c r="E255" s="3"/>
      <c r="F255" s="3"/>
      <c r="G255" s="51"/>
      <c r="H255" s="51"/>
      <c r="I255" s="51"/>
      <c r="J255" s="51"/>
      <c r="K255" s="3"/>
      <c r="L255" s="3"/>
      <c r="M255" s="3"/>
      <c r="N255" s="3"/>
      <c r="O255" s="3"/>
      <c r="P255" s="32" t="s">
        <v>256</v>
      </c>
      <c r="Q255" s="23" t="s">
        <v>125</v>
      </c>
      <c r="R255" s="24">
        <v>490</v>
      </c>
      <c r="S255" s="24">
        <v>490</v>
      </c>
      <c r="T255" s="24">
        <v>490</v>
      </c>
      <c r="U255" s="5">
        <v>500</v>
      </c>
      <c r="V255" s="24">
        <v>490</v>
      </c>
      <c r="W255" s="24">
        <v>490</v>
      </c>
      <c r="X255" s="24">
        <v>490</v>
      </c>
      <c r="Y255" s="24">
        <v>490</v>
      </c>
      <c r="Z255" s="24">
        <v>490</v>
      </c>
      <c r="AA255" s="24">
        <v>490</v>
      </c>
      <c r="AB255" s="24">
        <v>490</v>
      </c>
    </row>
    <row r="256" spans="1:43" s="90" customFormat="1" ht="46.8" x14ac:dyDescent="0.3">
      <c r="A256" s="35">
        <v>1</v>
      </c>
      <c r="B256" s="35">
        <v>4</v>
      </c>
      <c r="C256" s="35"/>
      <c r="D256" s="35">
        <v>4</v>
      </c>
      <c r="E256" s="35">
        <v>0</v>
      </c>
      <c r="F256" s="35">
        <v>2</v>
      </c>
      <c r="G256" s="86" t="s">
        <v>79</v>
      </c>
      <c r="H256" s="86" t="s">
        <v>85</v>
      </c>
      <c r="I256" s="86" t="s">
        <v>87</v>
      </c>
      <c r="J256" s="86" t="s">
        <v>87</v>
      </c>
      <c r="K256" s="35">
        <v>0</v>
      </c>
      <c r="L256" s="35">
        <v>4</v>
      </c>
      <c r="M256" s="35">
        <v>3</v>
      </c>
      <c r="N256" s="35" t="s">
        <v>120</v>
      </c>
      <c r="O256" s="35"/>
      <c r="P256" s="30" t="s">
        <v>266</v>
      </c>
      <c r="Q256" s="83" t="s">
        <v>24</v>
      </c>
      <c r="R256" s="7">
        <v>978.5</v>
      </c>
      <c r="S256" s="7">
        <v>1467.8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87"/>
      <c r="AD256" s="88"/>
      <c r="AE256" s="88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</row>
    <row r="257" spans="1:29" ht="46.8" x14ac:dyDescent="0.3">
      <c r="A257" s="185"/>
      <c r="B257" s="185"/>
      <c r="C257" s="185"/>
      <c r="D257" s="185"/>
      <c r="E257" s="185"/>
      <c r="F257" s="185"/>
      <c r="G257" s="51"/>
      <c r="H257" s="51"/>
      <c r="I257" s="51"/>
      <c r="J257" s="51"/>
      <c r="K257" s="185"/>
      <c r="L257" s="185"/>
      <c r="M257" s="185"/>
      <c r="N257" s="185"/>
      <c r="O257" s="185"/>
      <c r="P257" s="32" t="s">
        <v>262</v>
      </c>
      <c r="Q257" s="23" t="s">
        <v>125</v>
      </c>
      <c r="R257" s="24">
        <v>312</v>
      </c>
      <c r="S257" s="24">
        <v>468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184"/>
    </row>
    <row r="258" spans="1:29" ht="27.75" customHeight="1" x14ac:dyDescent="0.3"/>
    <row r="259" spans="1:29" ht="42" customHeight="1" x14ac:dyDescent="0.3"/>
    <row r="260" spans="1:29" ht="50.25" customHeight="1" x14ac:dyDescent="0.3">
      <c r="A260" s="219"/>
      <c r="B260" s="219"/>
      <c r="C260" s="219"/>
      <c r="D260" s="219"/>
      <c r="E260" s="219"/>
      <c r="F260" s="219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</row>
  </sheetData>
  <mergeCells count="54">
    <mergeCell ref="A260:AB260"/>
    <mergeCell ref="A13:AB13"/>
    <mergeCell ref="A14:AB14"/>
    <mergeCell ref="A15:AB15"/>
    <mergeCell ref="A16:AB16"/>
    <mergeCell ref="H19:J19"/>
    <mergeCell ref="A18:J18"/>
    <mergeCell ref="K19:M19"/>
    <mergeCell ref="K18:N18"/>
    <mergeCell ref="O18:O19"/>
    <mergeCell ref="A19:B19"/>
    <mergeCell ref="Q29:Q31"/>
    <mergeCell ref="P29:P31"/>
    <mergeCell ref="P74:P77"/>
    <mergeCell ref="P68:P71"/>
    <mergeCell ref="P57:P60"/>
    <mergeCell ref="AC173:AC175"/>
    <mergeCell ref="E19:F19"/>
    <mergeCell ref="T1:AB1"/>
    <mergeCell ref="Q18:Q19"/>
    <mergeCell ref="P18:P19"/>
    <mergeCell ref="T2:AB2"/>
    <mergeCell ref="P3:V3"/>
    <mergeCell ref="R18:R19"/>
    <mergeCell ref="S18:AB18"/>
    <mergeCell ref="A4:AB4"/>
    <mergeCell ref="A5:AB5"/>
    <mergeCell ref="A7:AB7"/>
    <mergeCell ref="A9:AB9"/>
    <mergeCell ref="A10:AB10"/>
    <mergeCell ref="A11:AB11"/>
    <mergeCell ref="A12:AB12"/>
    <mergeCell ref="P51:P54"/>
    <mergeCell ref="Q51:Q54"/>
    <mergeCell ref="P92:P94"/>
    <mergeCell ref="P43:P46"/>
    <mergeCell ref="Q43:Q46"/>
    <mergeCell ref="P63:P65"/>
    <mergeCell ref="Q74:Q77"/>
    <mergeCell ref="Q68:Q71"/>
    <mergeCell ref="Q63:Q65"/>
    <mergeCell ref="Q57:Q60"/>
    <mergeCell ref="P164:P166"/>
    <mergeCell ref="Q164:Q166"/>
    <mergeCell ref="P120:P122"/>
    <mergeCell ref="P115:P117"/>
    <mergeCell ref="Q120:Q122"/>
    <mergeCell ref="Q125:Q127"/>
    <mergeCell ref="Q130:Q132"/>
    <mergeCell ref="P130:P132"/>
    <mergeCell ref="P125:P127"/>
    <mergeCell ref="P135:P137"/>
    <mergeCell ref="Q135:Q137"/>
    <mergeCell ref="Q115:Q117"/>
  </mergeCells>
  <pageMargins left="0.19685039370078741" right="0.27559055118110237" top="0.59055118110236227" bottom="0.39370078740157483" header="0" footer="0"/>
  <pageSetup paperSize="9" scale="45" fitToHeight="0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2025-11-28T13:32:29Z</dcterms:modified>
</cp:coreProperties>
</file>